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hidePivotFieldList="1" defaultThemeVersion="166925"/>
  <mc:AlternateContent xmlns:mc="http://schemas.openxmlformats.org/markup-compatibility/2006">
    <mc:Choice Requires="x15">
      <x15ac:absPath xmlns:x15ac="http://schemas.microsoft.com/office/spreadsheetml/2010/11/ac" url="C:\Users\dc4718\Downloads\"/>
    </mc:Choice>
  </mc:AlternateContent>
  <xr:revisionPtr revIDLastSave="0" documentId="13_ncr:1_{94B9EA1A-B59F-43A4-8B3F-C03D8E50BFE2}" xr6:coauthVersionLast="47" xr6:coauthVersionMax="47" xr10:uidLastSave="{00000000-0000-0000-0000-000000000000}"/>
  <bookViews>
    <workbookView xWindow="-110" yWindow="-110" windowWidth="19420" windowHeight="10560" tabRatio="876" xr2:uid="{D4DCCBC6-227F-4585-B353-DCE4AA3985AA}"/>
  </bookViews>
  <sheets>
    <sheet name="Project Overview" sheetId="146" r:id="rId1"/>
    <sheet name="License" sheetId="142" r:id="rId2"/>
    <sheet name="ROSI Framework" sheetId="120" r:id="rId3"/>
    <sheet name="Summary of Metrics" sheetId="143" r:id="rId4"/>
    <sheet name="Financial Benefits Summary" sheetId="138" r:id="rId5"/>
    <sheet name="Operating Efficiency" sheetId="131" r:id="rId6"/>
    <sheet name="Risk Management" sheetId="135" r:id="rId7"/>
    <sheet name="Customer Loyalty" sheetId="124" r:id="rId8"/>
    <sheet name="Sales &amp; Marketing" sheetId="125" r:id="rId9"/>
  </sheets>
  <externalReferences>
    <externalReference r:id="rId10"/>
    <externalReference r:id="rId11"/>
    <externalReference r:id="rId12"/>
    <externalReference r:id="rId13"/>
  </externalReferences>
  <definedNames>
    <definedName name="All_decrease_in_Leaders" localSheetId="1">#REF!</definedName>
    <definedName name="All_decrease_in_Leaders">#REF!</definedName>
    <definedName name="All_Decrease_Leaders" localSheetId="1">#REF!</definedName>
    <definedName name="All_Decrease_Leaders">#REF!</definedName>
    <definedName name="Company_LT_Cost_Debt">#REF!</definedName>
    <definedName name="Contribution_Margin_Rate">#REF!</definedName>
    <definedName name="Debt_cost_ESG_Rating">#REF!</definedName>
    <definedName name="Disc_rate">'[1]Input data'!$G$11</definedName>
    <definedName name="disc_rate1">'[2]Input data'!$G$11</definedName>
    <definedName name="discount_rate" localSheetId="1">#REF!</definedName>
    <definedName name="discount_rate" localSheetId="3">'[2]Input data'!$G$11</definedName>
    <definedName name="discount_rate">'[3]Input data'!$F$11</definedName>
    <definedName name="Equally_Allocation" localSheetId="1">#REF!</definedName>
    <definedName name="Equally_Allocation">#REF!</definedName>
    <definedName name="Equanlly_allocation" localSheetId="1">#REF!</definedName>
    <definedName name="Equanlly_allocation">#REF!</definedName>
    <definedName name="ex_rate1">'[2]Input data'!#REF!</definedName>
    <definedName name="exchange_rate" localSheetId="1">'[1]Input data'!#REF!</definedName>
    <definedName name="exchange_rate" localSheetId="3">'[2]Input data'!#REF!</definedName>
    <definedName name="exchange_rate">'[3]Input data'!$F$13</definedName>
    <definedName name="Factor_Revenue_Risk">#REF!</definedName>
    <definedName name="in2.1">'[1]Input data'!#REF!</definedName>
    <definedName name="in4.1" localSheetId="1">'[1]Input data'!#REF!</definedName>
    <definedName name="in4.1">'[2]Input data'!#REF!</definedName>
    <definedName name="in4.2" localSheetId="1">'[1]Input data'!#REF!</definedName>
    <definedName name="in4.2">'[2]Input data'!#REF!</definedName>
    <definedName name="in4.3" localSheetId="1">'[1]Input data'!#REF!</definedName>
    <definedName name="in4.3">'[2]Input data'!#REF!</definedName>
    <definedName name="in4.4" localSheetId="1">'[1]Input data'!#REF!</definedName>
    <definedName name="in4.4">'[2]Input data'!#REF!</definedName>
    <definedName name="in5.1" localSheetId="1">'[1]Input data'!#REF!</definedName>
    <definedName name="in5.1">'[2]Input data'!#REF!</definedName>
    <definedName name="in5.2" localSheetId="1">'[1]Input data'!#REF!</definedName>
    <definedName name="in5.2">'[2]Input data'!#REF!</definedName>
    <definedName name="infl1">'[2]Input data'!$G$13</definedName>
    <definedName name="inflation" localSheetId="1">'[4]Worked example'!$F$16</definedName>
    <definedName name="inflation" localSheetId="3">'[2]Input data'!$G$13</definedName>
    <definedName name="inflation">'[3]Input data'!$F$12</definedName>
    <definedName name="Inflationrate">'[1]Input data'!$G$13</definedName>
    <definedName name="prob_events1">'[2]Input data'!#REF!</definedName>
    <definedName name="probability_of_events" localSheetId="1">'[1]Input data'!#REF!</definedName>
    <definedName name="probability_of_events" localSheetId="3">'[2]Input data'!#REF!</definedName>
    <definedName name="probability_of_events">'[3]Input data'!$C$23:$F$26</definedName>
    <definedName name="Return_to_Cover" localSheetId="1">#REF!</definedName>
    <definedName name="Return_to_Cover">#REF!</definedName>
    <definedName name="Revenue_Growth_Rate" localSheetId="1">#REF!</definedName>
    <definedName name="Revenue_Growth_Rate">'[2]Input data Notes'!#REF!</definedName>
    <definedName name="Soy_Reputation" localSheetId="1">#REF!</definedName>
    <definedName name="Soy_Reputation">#REF!</definedName>
    <definedName name="term_length" localSheetId="1">'[1]Input data'!$C$20:$G$22</definedName>
    <definedName name="term_length" localSheetId="3">'[2]Input data'!$C$21:$G$23</definedName>
    <definedName name="term_length">'[3]Input data'!$C$17:$F$20</definedName>
    <definedName name="term_length1">'[2]Input data'!$C$21:$G$23</definedName>
    <definedName name="TM1REBUILDOPTION">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3" i="135" l="1"/>
  <c r="K72" i="131"/>
  <c r="J72" i="131"/>
  <c r="I72" i="131"/>
  <c r="H72" i="131"/>
  <c r="G72" i="131"/>
  <c r="F72" i="131"/>
  <c r="E72" i="131"/>
  <c r="D72" i="131"/>
  <c r="D37" i="131"/>
  <c r="J16" i="138" l="1"/>
  <c r="I16" i="138"/>
  <c r="H16" i="138"/>
  <c r="G16" i="138"/>
  <c r="F16" i="138"/>
  <c r="E16" i="138"/>
  <c r="D16" i="138"/>
  <c r="C16" i="138"/>
  <c r="D113" i="131" l="1"/>
  <c r="D112" i="131"/>
  <c r="D73" i="131"/>
  <c r="H16" i="131"/>
  <c r="I16" i="131" s="1"/>
  <c r="H27" i="125"/>
  <c r="H28" i="125" s="1"/>
  <c r="E27" i="125"/>
  <c r="F200" i="135"/>
  <c r="G200" i="135" s="1"/>
  <c r="F199" i="135"/>
  <c r="G199" i="135" s="1"/>
  <c r="E200" i="135"/>
  <c r="E211" i="135" s="1"/>
  <c r="E199" i="135"/>
  <c r="D30" i="124"/>
  <c r="E19" i="131"/>
  <c r="E23" i="131" s="1"/>
  <c r="E20" i="131"/>
  <c r="F20" i="131" s="1"/>
  <c r="E52" i="131"/>
  <c r="F52" i="131" s="1"/>
  <c r="F51" i="131"/>
  <c r="E51" i="131"/>
  <c r="D25" i="135"/>
  <c r="D80" i="135" s="1"/>
  <c r="D26" i="135"/>
  <c r="D81" i="135" s="1"/>
  <c r="D27" i="135"/>
  <c r="D82" i="135" s="1"/>
  <c r="K15" i="131"/>
  <c r="K122" i="135" s="1"/>
  <c r="K123" i="135" s="1"/>
  <c r="E17" i="131"/>
  <c r="E21" i="131" s="1"/>
  <c r="E18" i="131"/>
  <c r="F18" i="131" s="1"/>
  <c r="G18" i="131" s="1"/>
  <c r="J50" i="131"/>
  <c r="I50" i="131"/>
  <c r="H50" i="131"/>
  <c r="G50" i="131"/>
  <c r="F50" i="131"/>
  <c r="E50" i="131"/>
  <c r="D15" i="135"/>
  <c r="D66" i="135" s="1"/>
  <c r="D16" i="135"/>
  <c r="D67" i="135" s="1"/>
  <c r="D17" i="135"/>
  <c r="D68" i="135" s="1"/>
  <c r="J41" i="138"/>
  <c r="I41" i="138"/>
  <c r="H41" i="138"/>
  <c r="G41" i="138"/>
  <c r="F41" i="138"/>
  <c r="E41" i="138"/>
  <c r="D41" i="138"/>
  <c r="C41" i="138"/>
  <c r="E106" i="131"/>
  <c r="F106" i="131" s="1"/>
  <c r="F119" i="131" s="1"/>
  <c r="E105" i="131"/>
  <c r="E118" i="131" s="1"/>
  <c r="D114" i="131"/>
  <c r="K115" i="131"/>
  <c r="J115" i="131"/>
  <c r="I115" i="131"/>
  <c r="H115" i="131"/>
  <c r="G115" i="131"/>
  <c r="F115" i="131"/>
  <c r="E115" i="131"/>
  <c r="D115" i="131"/>
  <c r="K114" i="131"/>
  <c r="J114" i="131"/>
  <c r="I114" i="131"/>
  <c r="H114" i="131"/>
  <c r="G114" i="131"/>
  <c r="F114" i="131"/>
  <c r="E114" i="131"/>
  <c r="D36" i="138"/>
  <c r="E36" i="138" s="1"/>
  <c r="F36" i="138" s="1"/>
  <c r="G36" i="138" s="1"/>
  <c r="H36" i="138" s="1"/>
  <c r="I36" i="138" s="1"/>
  <c r="J36" i="138" s="1"/>
  <c r="D38" i="131"/>
  <c r="I23" i="135"/>
  <c r="J23" i="135" s="1"/>
  <c r="K23" i="135" s="1"/>
  <c r="I22" i="135"/>
  <c r="J22" i="135" s="1"/>
  <c r="K22" i="135" s="1"/>
  <c r="I21" i="135"/>
  <c r="J21" i="135" s="1"/>
  <c r="K21" i="135" s="1"/>
  <c r="I20" i="135"/>
  <c r="J20" i="135" s="1"/>
  <c r="K20" i="135" s="1"/>
  <c r="D30" i="138"/>
  <c r="E30" i="138" s="1"/>
  <c r="F30" i="138" s="1"/>
  <c r="G30" i="138" s="1"/>
  <c r="H30" i="138" s="1"/>
  <c r="I30" i="138" s="1"/>
  <c r="J30" i="138" s="1"/>
  <c r="G27" i="125"/>
  <c r="F27" i="125"/>
  <c r="E20" i="125"/>
  <c r="F20" i="125" s="1"/>
  <c r="D27" i="125"/>
  <c r="E28" i="125" s="1"/>
  <c r="D30" i="125"/>
  <c r="D33" i="125"/>
  <c r="D34" i="125" s="1"/>
  <c r="C26" i="138" s="1"/>
  <c r="C27" i="138" s="1"/>
  <c r="D25" i="138"/>
  <c r="E25" i="138" s="1"/>
  <c r="F25" i="138" s="1"/>
  <c r="G25" i="138" s="1"/>
  <c r="H25" i="138" s="1"/>
  <c r="I25" i="138" s="1"/>
  <c r="J25" i="138" s="1"/>
  <c r="D20" i="138"/>
  <c r="E20" i="138" s="1"/>
  <c r="F20" i="138" s="1"/>
  <c r="G20" i="138" s="1"/>
  <c r="H20" i="138" s="1"/>
  <c r="I20" i="138" s="1"/>
  <c r="J20" i="138" s="1"/>
  <c r="E192" i="135"/>
  <c r="F192" i="135" s="1"/>
  <c r="G192" i="135" s="1"/>
  <c r="H192" i="135" s="1"/>
  <c r="I192" i="135" s="1"/>
  <c r="J192" i="135" s="1"/>
  <c r="K192" i="135" s="1"/>
  <c r="E204" i="135"/>
  <c r="F204" i="135" s="1"/>
  <c r="G204" i="135" s="1"/>
  <c r="H204" i="135" s="1"/>
  <c r="I204" i="135" s="1"/>
  <c r="J204" i="135" s="1"/>
  <c r="K204" i="135" s="1"/>
  <c r="D210" i="135"/>
  <c r="D211" i="135"/>
  <c r="E66" i="131"/>
  <c r="F66" i="131" s="1"/>
  <c r="G66" i="131" s="1"/>
  <c r="D11" i="138"/>
  <c r="E11" i="138"/>
  <c r="F11" i="138" s="1"/>
  <c r="G11" i="138" s="1"/>
  <c r="H11" i="138" s="1"/>
  <c r="I11" i="138" s="1"/>
  <c r="J11" i="138" s="1"/>
  <c r="E210" i="135"/>
  <c r="D5" i="138"/>
  <c r="E5" i="138" s="1"/>
  <c r="F5" i="138" s="1"/>
  <c r="G5" i="138" s="1"/>
  <c r="H5" i="138" s="1"/>
  <c r="I5" i="138" s="1"/>
  <c r="J5" i="138" s="1"/>
  <c r="E167" i="135"/>
  <c r="F167" i="135" s="1"/>
  <c r="F159" i="135"/>
  <c r="F174" i="135" s="1"/>
  <c r="E159" i="135"/>
  <c r="E174" i="135" s="1"/>
  <c r="J158" i="135"/>
  <c r="J173" i="135" s="1"/>
  <c r="I158" i="135"/>
  <c r="I173" i="135" s="1"/>
  <c r="H158" i="135"/>
  <c r="H173" i="135" s="1"/>
  <c r="G158" i="135"/>
  <c r="G173" i="135" s="1"/>
  <c r="F158" i="135"/>
  <c r="F173" i="135" s="1"/>
  <c r="E158" i="135"/>
  <c r="E173" i="135" s="1"/>
  <c r="D159" i="135"/>
  <c r="D174" i="135" s="1"/>
  <c r="D158" i="135"/>
  <c r="E128" i="135"/>
  <c r="F128" i="135" s="1"/>
  <c r="G128" i="135" s="1"/>
  <c r="H128" i="135" s="1"/>
  <c r="I128" i="135" s="1"/>
  <c r="J128" i="135" s="1"/>
  <c r="K128" i="135" s="1"/>
  <c r="F125" i="135"/>
  <c r="E125" i="135"/>
  <c r="E126" i="135" s="1"/>
  <c r="D125" i="135"/>
  <c r="D126" i="135" s="1"/>
  <c r="E127" i="135"/>
  <c r="F127" i="135" s="1"/>
  <c r="G127" i="135" s="1"/>
  <c r="H127" i="135" s="1"/>
  <c r="I127" i="135" s="1"/>
  <c r="J127" i="135" s="1"/>
  <c r="K127" i="135" s="1"/>
  <c r="J122" i="135"/>
  <c r="J123" i="135" s="1"/>
  <c r="I122" i="135"/>
  <c r="I123" i="135" s="1"/>
  <c r="H122" i="135"/>
  <c r="H123" i="135" s="1"/>
  <c r="G122" i="135"/>
  <c r="G123" i="135" s="1"/>
  <c r="F122" i="135"/>
  <c r="F123" i="135" s="1"/>
  <c r="E122" i="135"/>
  <c r="D122" i="135"/>
  <c r="D123" i="135" s="1"/>
  <c r="D137" i="135" s="1"/>
  <c r="K142" i="135"/>
  <c r="J142" i="135"/>
  <c r="I142" i="135"/>
  <c r="H142" i="135"/>
  <c r="G142" i="135"/>
  <c r="F142" i="135"/>
  <c r="E142" i="135"/>
  <c r="D142" i="135"/>
  <c r="D141" i="135"/>
  <c r="E135" i="135"/>
  <c r="F135" i="135" s="1"/>
  <c r="G135" i="135" s="1"/>
  <c r="H135" i="135" s="1"/>
  <c r="I135" i="135" s="1"/>
  <c r="J135" i="135" s="1"/>
  <c r="K135" i="135" s="1"/>
  <c r="E130" i="135"/>
  <c r="F130" i="135" s="1"/>
  <c r="E120" i="135"/>
  <c r="F120" i="135" s="1"/>
  <c r="G120" i="135" s="1"/>
  <c r="H120" i="135" s="1"/>
  <c r="I120" i="135" s="1"/>
  <c r="J120" i="135" s="1"/>
  <c r="K120" i="135" s="1"/>
  <c r="H31" i="135"/>
  <c r="I31" i="135" s="1"/>
  <c r="J31" i="135" s="1"/>
  <c r="K31" i="135" s="1"/>
  <c r="G31" i="135"/>
  <c r="H32" i="135"/>
  <c r="I32" i="135" s="1"/>
  <c r="J32" i="135" s="1"/>
  <c r="K32" i="135" s="1"/>
  <c r="H30" i="135"/>
  <c r="I30" i="135" s="1"/>
  <c r="J30" i="135" s="1"/>
  <c r="K30" i="135" s="1"/>
  <c r="G30" i="135"/>
  <c r="H33" i="135"/>
  <c r="I33" i="135" s="1"/>
  <c r="J33" i="135" s="1"/>
  <c r="K33" i="135" s="1"/>
  <c r="K106" i="135"/>
  <c r="J106" i="135"/>
  <c r="I106" i="135"/>
  <c r="H106" i="135"/>
  <c r="G106" i="135"/>
  <c r="F106" i="135"/>
  <c r="E106" i="135"/>
  <c r="D106" i="135"/>
  <c r="D105" i="135"/>
  <c r="E99" i="135"/>
  <c r="F99" i="135" s="1"/>
  <c r="G99" i="135" s="1"/>
  <c r="H99" i="135" s="1"/>
  <c r="I99" i="135" s="1"/>
  <c r="J99" i="135" s="1"/>
  <c r="K99" i="135" s="1"/>
  <c r="E94" i="135"/>
  <c r="E105" i="135" s="1"/>
  <c r="E63" i="135"/>
  <c r="F63" i="135" s="1"/>
  <c r="G63" i="135" s="1"/>
  <c r="H63" i="135" s="1"/>
  <c r="I63" i="135" s="1"/>
  <c r="J63" i="135" s="1"/>
  <c r="K63" i="135" s="1"/>
  <c r="E35" i="135"/>
  <c r="F35" i="135" s="1"/>
  <c r="F46" i="135" s="1"/>
  <c r="D28" i="135"/>
  <c r="D18" i="135"/>
  <c r="K47" i="135"/>
  <c r="J47" i="135"/>
  <c r="I47" i="135"/>
  <c r="H47" i="135"/>
  <c r="G47" i="135"/>
  <c r="F47" i="135"/>
  <c r="E47" i="135"/>
  <c r="D47" i="135"/>
  <c r="D46" i="135"/>
  <c r="E40" i="135"/>
  <c r="F40" i="135" s="1"/>
  <c r="G40" i="135" s="1"/>
  <c r="H40" i="135" s="1"/>
  <c r="I40" i="135" s="1"/>
  <c r="J40" i="135" s="1"/>
  <c r="K40" i="135" s="1"/>
  <c r="E12" i="135"/>
  <c r="F12" i="135" s="1"/>
  <c r="G12" i="135" s="1"/>
  <c r="H12" i="135" s="1"/>
  <c r="I12" i="135" s="1"/>
  <c r="J12" i="135" s="1"/>
  <c r="K12" i="135" s="1"/>
  <c r="I18" i="125"/>
  <c r="I27" i="125"/>
  <c r="E25" i="125"/>
  <c r="F25" i="125"/>
  <c r="G25" i="125" s="1"/>
  <c r="H25" i="125" s="1"/>
  <c r="I25" i="125" s="1"/>
  <c r="J25" i="125" s="1"/>
  <c r="K25" i="125" s="1"/>
  <c r="E21" i="125"/>
  <c r="F21" i="125"/>
  <c r="G21" i="125" s="1"/>
  <c r="H21" i="125" s="1"/>
  <c r="E13" i="125"/>
  <c r="F13" i="125" s="1"/>
  <c r="G13" i="125" s="1"/>
  <c r="H13" i="125" s="1"/>
  <c r="I13" i="125" s="1"/>
  <c r="J13" i="125" s="1"/>
  <c r="K13" i="125" s="1"/>
  <c r="J18" i="125"/>
  <c r="K18" i="125" s="1"/>
  <c r="K27" i="125" s="1"/>
  <c r="F15" i="124"/>
  <c r="F31" i="124" s="1"/>
  <c r="J14" i="124"/>
  <c r="J29" i="124" s="1"/>
  <c r="I14" i="124"/>
  <c r="I29" i="124" s="1"/>
  <c r="H14" i="124"/>
  <c r="H30" i="124" s="1"/>
  <c r="G14" i="124"/>
  <c r="F14" i="124"/>
  <c r="F30" i="124" s="1"/>
  <c r="E15" i="124"/>
  <c r="E31" i="124" s="1"/>
  <c r="E14" i="124"/>
  <c r="E30" i="124" s="1"/>
  <c r="E53" i="131"/>
  <c r="E161" i="135"/>
  <c r="F161" i="135" s="1"/>
  <c r="G161" i="135" s="1"/>
  <c r="H161" i="135" s="1"/>
  <c r="I161" i="135" s="1"/>
  <c r="J161" i="135" s="1"/>
  <c r="K161" i="135" s="1"/>
  <c r="I96" i="131"/>
  <c r="J96" i="131" s="1"/>
  <c r="K96" i="131" s="1"/>
  <c r="E95" i="131"/>
  <c r="F95" i="131" s="1"/>
  <c r="G95" i="131" s="1"/>
  <c r="H95" i="131" s="1"/>
  <c r="I95" i="131" s="1"/>
  <c r="J95" i="131" s="1"/>
  <c r="K95" i="131" s="1"/>
  <c r="C50" i="131"/>
  <c r="F31" i="131"/>
  <c r="F42" i="131" s="1"/>
  <c r="F30" i="131"/>
  <c r="G30" i="131" s="1"/>
  <c r="D31" i="124"/>
  <c r="D29" i="124"/>
  <c r="D32" i="124" s="1"/>
  <c r="D37" i="124" s="1"/>
  <c r="D38" i="124" s="1"/>
  <c r="C21" i="138" s="1"/>
  <c r="H20" i="124"/>
  <c r="H19" i="124"/>
  <c r="I19" i="124"/>
  <c r="J19" i="124"/>
  <c r="K19" i="124"/>
  <c r="D119" i="131"/>
  <c r="D118" i="131"/>
  <c r="E110" i="131"/>
  <c r="F110" i="131" s="1"/>
  <c r="G110" i="131" s="1"/>
  <c r="H110" i="131" s="1"/>
  <c r="I110" i="131" s="1"/>
  <c r="J110" i="131" s="1"/>
  <c r="K110" i="131" s="1"/>
  <c r="K112" i="131" s="1"/>
  <c r="E92" i="131"/>
  <c r="F92" i="131" s="1"/>
  <c r="G92" i="131" s="1"/>
  <c r="H92" i="131" s="1"/>
  <c r="I92" i="131" s="1"/>
  <c r="J92" i="131" s="1"/>
  <c r="K92" i="131" s="1"/>
  <c r="E160" i="135"/>
  <c r="F160" i="135" s="1"/>
  <c r="G160" i="135" s="1"/>
  <c r="H160" i="135" s="1"/>
  <c r="I160" i="135" s="1"/>
  <c r="J160" i="135" s="1"/>
  <c r="K160" i="135" s="1"/>
  <c r="D178" i="135"/>
  <c r="K177" i="135"/>
  <c r="J177" i="135"/>
  <c r="I177" i="135"/>
  <c r="H177" i="135"/>
  <c r="G177" i="135"/>
  <c r="F177" i="135"/>
  <c r="E177" i="135"/>
  <c r="D177" i="135"/>
  <c r="E171" i="135"/>
  <c r="F171" i="135" s="1"/>
  <c r="G171" i="135" s="1"/>
  <c r="H171" i="135" s="1"/>
  <c r="I171" i="135" s="1"/>
  <c r="J171" i="135" s="1"/>
  <c r="K171" i="135" s="1"/>
  <c r="E156" i="135"/>
  <c r="F156" i="135" s="1"/>
  <c r="G156" i="135" s="1"/>
  <c r="H156" i="135" s="1"/>
  <c r="I156" i="135" s="1"/>
  <c r="J156" i="135" s="1"/>
  <c r="K156" i="135" s="1"/>
  <c r="I20" i="124"/>
  <c r="J20" i="124"/>
  <c r="K20" i="124"/>
  <c r="E65" i="131"/>
  <c r="F65" i="131" s="1"/>
  <c r="E23" i="124"/>
  <c r="F23" i="124"/>
  <c r="G23" i="124"/>
  <c r="H23" i="124"/>
  <c r="I23" i="124"/>
  <c r="J23" i="124"/>
  <c r="K23" i="124"/>
  <c r="E22" i="124"/>
  <c r="F22" i="124"/>
  <c r="G22" i="124"/>
  <c r="H22" i="124"/>
  <c r="I22" i="124"/>
  <c r="J22" i="124"/>
  <c r="K22" i="124"/>
  <c r="D77" i="131"/>
  <c r="D76" i="131"/>
  <c r="E70" i="131"/>
  <c r="F70" i="131" s="1"/>
  <c r="G70" i="131" s="1"/>
  <c r="H70" i="131" s="1"/>
  <c r="I70" i="131" s="1"/>
  <c r="J70" i="131" s="1"/>
  <c r="K70" i="131" s="1"/>
  <c r="E48" i="131"/>
  <c r="F48" i="131" s="1"/>
  <c r="G48" i="131" s="1"/>
  <c r="H48" i="131" s="1"/>
  <c r="I48" i="131" s="1"/>
  <c r="J48" i="131" s="1"/>
  <c r="K48" i="131" s="1"/>
  <c r="E42" i="131"/>
  <c r="D42" i="131"/>
  <c r="E41" i="131"/>
  <c r="D41" i="131"/>
  <c r="E35" i="131"/>
  <c r="F35" i="131" s="1"/>
  <c r="G35" i="131" s="1"/>
  <c r="H35" i="131" s="1"/>
  <c r="I35" i="131" s="1"/>
  <c r="J35" i="131" s="1"/>
  <c r="K35" i="131" s="1"/>
  <c r="E13" i="131"/>
  <c r="F13" i="131" s="1"/>
  <c r="G13" i="131" s="1"/>
  <c r="H13" i="131" s="1"/>
  <c r="I13" i="131" s="1"/>
  <c r="J13" i="131" s="1"/>
  <c r="K13" i="131" s="1"/>
  <c r="K35" i="124"/>
  <c r="J35" i="124"/>
  <c r="I35" i="124"/>
  <c r="H35" i="124"/>
  <c r="K34" i="124"/>
  <c r="J34" i="124"/>
  <c r="I34" i="124"/>
  <c r="H34" i="124"/>
  <c r="G34" i="124"/>
  <c r="F34" i="124"/>
  <c r="E34" i="124"/>
  <c r="D34" i="124"/>
  <c r="E27" i="124"/>
  <c r="F27" i="124"/>
  <c r="G27" i="124"/>
  <c r="H27" i="124"/>
  <c r="I27" i="124"/>
  <c r="J27" i="124"/>
  <c r="K27" i="124"/>
  <c r="E12" i="124"/>
  <c r="F12" i="124"/>
  <c r="G12" i="124"/>
  <c r="H12" i="124"/>
  <c r="I12" i="124"/>
  <c r="J12" i="124"/>
  <c r="K12" i="124"/>
  <c r="E175" i="135" l="1"/>
  <c r="F175" i="135"/>
  <c r="E46" i="135"/>
  <c r="D173" i="135"/>
  <c r="E213" i="135"/>
  <c r="E214" i="135" s="1"/>
  <c r="I112" i="131"/>
  <c r="J112" i="131"/>
  <c r="E113" i="131"/>
  <c r="F113" i="131" s="1"/>
  <c r="E112" i="131"/>
  <c r="F112" i="131"/>
  <c r="G112" i="131"/>
  <c r="H112" i="131"/>
  <c r="C22" i="138"/>
  <c r="C39" i="138" s="1"/>
  <c r="D101" i="135"/>
  <c r="E22" i="131"/>
  <c r="E37" i="131" s="1"/>
  <c r="E24" i="131"/>
  <c r="F28" i="125"/>
  <c r="G28" i="125"/>
  <c r="J27" i="125"/>
  <c r="J28" i="125" s="1"/>
  <c r="I28" i="125"/>
  <c r="F30" i="125"/>
  <c r="F33" i="125" s="1"/>
  <c r="F34" i="125" s="1"/>
  <c r="E26" i="138" s="1"/>
  <c r="E27" i="138" s="1"/>
  <c r="G20" i="125"/>
  <c r="H31" i="125"/>
  <c r="I21" i="125"/>
  <c r="C40" i="138"/>
  <c r="E30" i="125"/>
  <c r="E33" i="125" s="1"/>
  <c r="E34" i="125" s="1"/>
  <c r="D26" i="138" s="1"/>
  <c r="D27" i="138" s="1"/>
  <c r="G210" i="135"/>
  <c r="H199" i="135"/>
  <c r="G211" i="135"/>
  <c r="H200" i="135"/>
  <c r="F210" i="135"/>
  <c r="F211" i="135"/>
  <c r="E141" i="135"/>
  <c r="E137" i="135"/>
  <c r="E178" i="135"/>
  <c r="E180" i="135" s="1"/>
  <c r="E181" i="135" s="1"/>
  <c r="D15" i="138" s="1"/>
  <c r="D213" i="135"/>
  <c r="D214" i="135" s="1"/>
  <c r="F137" i="135"/>
  <c r="F141" i="135"/>
  <c r="G130" i="135"/>
  <c r="F178" i="135"/>
  <c r="G167" i="135"/>
  <c r="J137" i="135"/>
  <c r="K137" i="135"/>
  <c r="F94" i="135"/>
  <c r="G137" i="135"/>
  <c r="H137" i="135"/>
  <c r="G35" i="135"/>
  <c r="I137" i="135"/>
  <c r="G106" i="131"/>
  <c r="G119" i="131" s="1"/>
  <c r="F19" i="131"/>
  <c r="F23" i="131" s="1"/>
  <c r="E29" i="124"/>
  <c r="E32" i="124" s="1"/>
  <c r="E37" i="124" s="1"/>
  <c r="E38" i="124" s="1"/>
  <c r="D21" i="138" s="1"/>
  <c r="F105" i="131"/>
  <c r="F118" i="131" s="1"/>
  <c r="E56" i="131"/>
  <c r="E76" i="131"/>
  <c r="F41" i="131"/>
  <c r="D138" i="135"/>
  <c r="D139" i="135" s="1"/>
  <c r="D144" i="135" s="1"/>
  <c r="D145" i="135" s="1"/>
  <c r="C14" i="138" s="1"/>
  <c r="F24" i="131"/>
  <c r="G20" i="131"/>
  <c r="H20" i="131" s="1"/>
  <c r="I20" i="131" s="1"/>
  <c r="J20" i="131" s="1"/>
  <c r="K20" i="131" s="1"/>
  <c r="K14" i="124"/>
  <c r="K29" i="124" s="1"/>
  <c r="E16" i="135"/>
  <c r="E67" i="135" s="1"/>
  <c r="K50" i="131"/>
  <c r="G31" i="131"/>
  <c r="K158" i="135"/>
  <c r="K173" i="135" s="1"/>
  <c r="F54" i="131"/>
  <c r="F58" i="131" s="1"/>
  <c r="G52" i="131"/>
  <c r="H52" i="131" s="1"/>
  <c r="H56" i="131" s="1"/>
  <c r="H29" i="124"/>
  <c r="E138" i="135"/>
  <c r="I30" i="124"/>
  <c r="J30" i="124"/>
  <c r="E57" i="131"/>
  <c r="D116" i="131"/>
  <c r="D121" i="131" s="1"/>
  <c r="D122" i="131" s="1"/>
  <c r="E54" i="131"/>
  <c r="E58" i="131" s="1"/>
  <c r="F76" i="131"/>
  <c r="G65" i="131"/>
  <c r="H30" i="131"/>
  <c r="G41" i="131"/>
  <c r="H18" i="131"/>
  <c r="G22" i="131"/>
  <c r="D39" i="131"/>
  <c r="D44" i="131" s="1"/>
  <c r="D45" i="131" s="1"/>
  <c r="C6" i="138" s="1"/>
  <c r="E119" i="131"/>
  <c r="F22" i="131"/>
  <c r="F29" i="124"/>
  <c r="F32" i="124" s="1"/>
  <c r="F37" i="124" s="1"/>
  <c r="F38" i="124" s="1"/>
  <c r="E21" i="138" s="1"/>
  <c r="F17" i="131"/>
  <c r="E25" i="135"/>
  <c r="H66" i="131"/>
  <c r="G77" i="131"/>
  <c r="E77" i="131"/>
  <c r="F77" i="131"/>
  <c r="F138" i="135"/>
  <c r="F126" i="135"/>
  <c r="G51" i="131"/>
  <c r="G159" i="135"/>
  <c r="G174" i="135" s="1"/>
  <c r="G175" i="135" s="1"/>
  <c r="G125" i="135"/>
  <c r="G15" i="124"/>
  <c r="G31" i="124" s="1"/>
  <c r="G30" i="124"/>
  <c r="G29" i="124"/>
  <c r="D74" i="131"/>
  <c r="D79" i="131" s="1"/>
  <c r="D80" i="131" s="1"/>
  <c r="C7" i="138" s="1"/>
  <c r="F56" i="131"/>
  <c r="D43" i="135"/>
  <c r="E55" i="131"/>
  <c r="E59" i="131" s="1"/>
  <c r="F53" i="131"/>
  <c r="F57" i="131" s="1"/>
  <c r="D42" i="135"/>
  <c r="D102" i="135"/>
  <c r="K28" i="125" l="1"/>
  <c r="F180" i="135"/>
  <c r="F181" i="135" s="1"/>
  <c r="E15" i="138" s="1"/>
  <c r="C8" i="138"/>
  <c r="C37" i="138" s="1"/>
  <c r="D175" i="135"/>
  <c r="D180" i="135" s="1"/>
  <c r="D181" i="135" s="1"/>
  <c r="C15" i="138" s="1"/>
  <c r="G213" i="135"/>
  <c r="G214" i="135" s="1"/>
  <c r="F213" i="135"/>
  <c r="F214" i="135" s="1"/>
  <c r="E17" i="135"/>
  <c r="E68" i="135" s="1"/>
  <c r="E26" i="135"/>
  <c r="E81" i="135" s="1"/>
  <c r="G113" i="131"/>
  <c r="H113" i="131" s="1"/>
  <c r="F116" i="131"/>
  <c r="F121" i="131" s="1"/>
  <c r="F122" i="131" s="1"/>
  <c r="E116" i="131"/>
  <c r="D32" i="138" s="1"/>
  <c r="G19" i="131"/>
  <c r="H19" i="131" s="1"/>
  <c r="I19" i="131" s="1"/>
  <c r="J19" i="131" s="1"/>
  <c r="K19" i="131" s="1"/>
  <c r="E139" i="135"/>
  <c r="E144" i="135" s="1"/>
  <c r="E145" i="135" s="1"/>
  <c r="D14" i="138" s="1"/>
  <c r="D40" i="138"/>
  <c r="I31" i="125"/>
  <c r="J21" i="125"/>
  <c r="G30" i="125"/>
  <c r="G33" i="125" s="1"/>
  <c r="G34" i="125" s="1"/>
  <c r="F26" i="138" s="1"/>
  <c r="F27" i="138" s="1"/>
  <c r="H20" i="125"/>
  <c r="E40" i="138"/>
  <c r="H211" i="135"/>
  <c r="I200" i="135"/>
  <c r="H210" i="135"/>
  <c r="I199" i="135"/>
  <c r="F139" i="135"/>
  <c r="F144" i="135" s="1"/>
  <c r="F145" i="135" s="1"/>
  <c r="E14" i="138" s="1"/>
  <c r="G46" i="135"/>
  <c r="H35" i="135"/>
  <c r="H167" i="135"/>
  <c r="G178" i="135"/>
  <c r="G180" i="135" s="1"/>
  <c r="G181" i="135" s="1"/>
  <c r="F15" i="138" s="1"/>
  <c r="F105" i="135"/>
  <c r="G94" i="135"/>
  <c r="H130" i="135"/>
  <c r="G141" i="135"/>
  <c r="G105" i="131"/>
  <c r="H105" i="131" s="1"/>
  <c r="H118" i="131" s="1"/>
  <c r="H106" i="131"/>
  <c r="E38" i="131"/>
  <c r="G24" i="131"/>
  <c r="G56" i="131"/>
  <c r="G54" i="131"/>
  <c r="G58" i="131" s="1"/>
  <c r="F26" i="135"/>
  <c r="F81" i="135" s="1"/>
  <c r="K30" i="124"/>
  <c r="G42" i="131"/>
  <c r="H31" i="131"/>
  <c r="D44" i="135"/>
  <c r="D49" i="135" s="1"/>
  <c r="D50" i="135" s="1"/>
  <c r="C12" i="138" s="1"/>
  <c r="E27" i="135"/>
  <c r="E82" i="135" s="1"/>
  <c r="F27" i="135"/>
  <c r="F82" i="135" s="1"/>
  <c r="C32" i="138"/>
  <c r="E18" i="135"/>
  <c r="H54" i="131"/>
  <c r="I52" i="131"/>
  <c r="D22" i="138"/>
  <c r="D39" i="138" s="1"/>
  <c r="H41" i="131"/>
  <c r="I30" i="131"/>
  <c r="G16" i="135"/>
  <c r="G67" i="135" s="1"/>
  <c r="E32" i="138"/>
  <c r="F16" i="135"/>
  <c r="F67" i="135" s="1"/>
  <c r="I18" i="131"/>
  <c r="H22" i="131"/>
  <c r="H65" i="131"/>
  <c r="G76" i="131"/>
  <c r="D103" i="135"/>
  <c r="D108" i="135" s="1"/>
  <c r="D109" i="135" s="1"/>
  <c r="C13" i="138" s="1"/>
  <c r="E22" i="138"/>
  <c r="E39" i="138" s="1"/>
  <c r="E15" i="135"/>
  <c r="F18" i="135"/>
  <c r="E80" i="135"/>
  <c r="G53" i="131"/>
  <c r="F55" i="131"/>
  <c r="F59" i="131" s="1"/>
  <c r="F17" i="135"/>
  <c r="F68" i="135" s="1"/>
  <c r="H17" i="135"/>
  <c r="H68" i="135" s="1"/>
  <c r="E28" i="135"/>
  <c r="G32" i="124"/>
  <c r="G37" i="124" s="1"/>
  <c r="G38" i="124" s="1"/>
  <c r="F21" i="138" s="1"/>
  <c r="G126" i="135"/>
  <c r="G138" i="135"/>
  <c r="G139" i="135" s="1"/>
  <c r="G144" i="135" s="1"/>
  <c r="G145" i="135" s="1"/>
  <c r="F14" i="138" s="1"/>
  <c r="I66" i="131"/>
  <c r="H77" i="131"/>
  <c r="H23" i="131"/>
  <c r="H51" i="131"/>
  <c r="H125" i="135"/>
  <c r="H159" i="135"/>
  <c r="H174" i="135" s="1"/>
  <c r="H175" i="135" s="1"/>
  <c r="H15" i="124"/>
  <c r="H31" i="124" s="1"/>
  <c r="H32" i="124" s="1"/>
  <c r="H37" i="124" s="1"/>
  <c r="H38" i="124" s="1"/>
  <c r="G21" i="138" s="1"/>
  <c r="H24" i="131"/>
  <c r="F25" i="135"/>
  <c r="F38" i="131"/>
  <c r="E73" i="131"/>
  <c r="G17" i="131"/>
  <c r="F21" i="131"/>
  <c r="F37" i="131" s="1"/>
  <c r="G23" i="131" l="1"/>
  <c r="C17" i="138"/>
  <c r="C38" i="138" s="1"/>
  <c r="C42" i="138" s="1"/>
  <c r="G116" i="131"/>
  <c r="F32" i="138" s="1"/>
  <c r="H213" i="135"/>
  <c r="H214" i="135" s="1"/>
  <c r="E121" i="131"/>
  <c r="E122" i="131" s="1"/>
  <c r="G118" i="131"/>
  <c r="G26" i="135"/>
  <c r="G81" i="135" s="1"/>
  <c r="I113" i="131"/>
  <c r="H116" i="131"/>
  <c r="G32" i="138" s="1"/>
  <c r="I105" i="131"/>
  <c r="I20" i="125"/>
  <c r="H30" i="125"/>
  <c r="H33" i="125" s="1"/>
  <c r="H34" i="125" s="1"/>
  <c r="G26" i="138" s="1"/>
  <c r="G27" i="138" s="1"/>
  <c r="K21" i="125"/>
  <c r="K31" i="125" s="1"/>
  <c r="J31" i="125"/>
  <c r="F40" i="138"/>
  <c r="J199" i="135"/>
  <c r="I210" i="135"/>
  <c r="J200" i="135"/>
  <c r="I211" i="135"/>
  <c r="I167" i="135"/>
  <c r="H178" i="135"/>
  <c r="H180" i="135" s="1"/>
  <c r="H181" i="135" s="1"/>
  <c r="G15" i="138" s="1"/>
  <c r="I35" i="135"/>
  <c r="H46" i="135"/>
  <c r="G105" i="135"/>
  <c r="H94" i="135"/>
  <c r="I130" i="135"/>
  <c r="H141" i="135"/>
  <c r="I106" i="131"/>
  <c r="H119" i="131"/>
  <c r="G38" i="131"/>
  <c r="E74" i="131"/>
  <c r="E79" i="131" s="1"/>
  <c r="E80" i="131" s="1"/>
  <c r="D7" i="138" s="1"/>
  <c r="E39" i="131"/>
  <c r="E44" i="131" s="1"/>
  <c r="E45" i="131" s="1"/>
  <c r="D6" i="138" s="1"/>
  <c r="E102" i="135"/>
  <c r="G17" i="135"/>
  <c r="G68" i="135" s="1"/>
  <c r="H42" i="131"/>
  <c r="I31" i="131"/>
  <c r="E43" i="135"/>
  <c r="G25" i="135"/>
  <c r="G80" i="135" s="1"/>
  <c r="I54" i="131"/>
  <c r="J52" i="131"/>
  <c r="I56" i="131"/>
  <c r="H16" i="135"/>
  <c r="H67" i="135" s="1"/>
  <c r="I22" i="131"/>
  <c r="J18" i="131"/>
  <c r="J30" i="131"/>
  <c r="I41" i="131"/>
  <c r="I65" i="131"/>
  <c r="H76" i="131"/>
  <c r="H25" i="135"/>
  <c r="H38" i="131"/>
  <c r="F73" i="131"/>
  <c r="F74" i="131" s="1"/>
  <c r="F79" i="131" s="1"/>
  <c r="F80" i="131" s="1"/>
  <c r="E7" i="138" s="1"/>
  <c r="F28" i="135"/>
  <c r="F43" i="135" s="1"/>
  <c r="H138" i="135"/>
  <c r="H139" i="135" s="1"/>
  <c r="H126" i="135"/>
  <c r="I23" i="131"/>
  <c r="I51" i="131"/>
  <c r="J16" i="131"/>
  <c r="I159" i="135"/>
  <c r="I174" i="135" s="1"/>
  <c r="I175" i="135" s="1"/>
  <c r="I125" i="135"/>
  <c r="I24" i="131"/>
  <c r="I15" i="124"/>
  <c r="I31" i="124" s="1"/>
  <c r="I32" i="124" s="1"/>
  <c r="I37" i="124" s="1"/>
  <c r="I38" i="124" s="1"/>
  <c r="H21" i="138" s="1"/>
  <c r="H53" i="131"/>
  <c r="G57" i="131"/>
  <c r="G55" i="131"/>
  <c r="G59" i="131" s="1"/>
  <c r="F15" i="135"/>
  <c r="F39" i="131"/>
  <c r="F44" i="131" s="1"/>
  <c r="F45" i="131" s="1"/>
  <c r="E6" i="138" s="1"/>
  <c r="F22" i="138"/>
  <c r="F39" i="138" s="1"/>
  <c r="G21" i="131"/>
  <c r="G37" i="131" s="1"/>
  <c r="H17" i="131"/>
  <c r="E66" i="135"/>
  <c r="E101" i="135" s="1"/>
  <c r="E42" i="135"/>
  <c r="H26" i="135"/>
  <c r="H81" i="135" s="1"/>
  <c r="G27" i="135"/>
  <c r="G82" i="135" s="1"/>
  <c r="F80" i="135"/>
  <c r="F102" i="135" s="1"/>
  <c r="G22" i="138"/>
  <c r="G39" i="138" s="1"/>
  <c r="H58" i="131"/>
  <c r="I77" i="131"/>
  <c r="J66" i="131"/>
  <c r="G121" i="131" l="1"/>
  <c r="G122" i="131" s="1"/>
  <c r="D8" i="138"/>
  <c r="D37" i="138" s="1"/>
  <c r="E8" i="138"/>
  <c r="E37" i="138" s="1"/>
  <c r="H144" i="135"/>
  <c r="H145" i="135" s="1"/>
  <c r="G14" i="138" s="1"/>
  <c r="H121" i="131"/>
  <c r="H122" i="131" s="1"/>
  <c r="J113" i="131"/>
  <c r="I116" i="131"/>
  <c r="H32" i="138" s="1"/>
  <c r="J105" i="131"/>
  <c r="I118" i="131"/>
  <c r="G40" i="138"/>
  <c r="I30" i="125"/>
  <c r="I33" i="125" s="1"/>
  <c r="I34" i="125" s="1"/>
  <c r="H26" i="138" s="1"/>
  <c r="H27" i="138" s="1"/>
  <c r="J20" i="125"/>
  <c r="K200" i="135"/>
  <c r="K211" i="135" s="1"/>
  <c r="J211" i="135"/>
  <c r="I213" i="135"/>
  <c r="I214" i="135" s="1"/>
  <c r="K199" i="135"/>
  <c r="K210" i="135" s="1"/>
  <c r="J210" i="135"/>
  <c r="I94" i="135"/>
  <c r="H105" i="135"/>
  <c r="J35" i="135"/>
  <c r="I46" i="135"/>
  <c r="I141" i="135"/>
  <c r="J130" i="135"/>
  <c r="J167" i="135"/>
  <c r="I178" i="135"/>
  <c r="I180" i="135" s="1"/>
  <c r="I181" i="135" s="1"/>
  <c r="H15" i="138" s="1"/>
  <c r="I119" i="131"/>
  <c r="J106" i="131"/>
  <c r="E103" i="135"/>
  <c r="E108" i="135" s="1"/>
  <c r="E109" i="135" s="1"/>
  <c r="D13" i="138" s="1"/>
  <c r="G102" i="135"/>
  <c r="I42" i="131"/>
  <c r="J31" i="131"/>
  <c r="E44" i="135"/>
  <c r="E49" i="135" s="1"/>
  <c r="E50" i="135" s="1"/>
  <c r="D12" i="138" s="1"/>
  <c r="I17" i="135"/>
  <c r="I68" i="135" s="1"/>
  <c r="J54" i="131"/>
  <c r="K52" i="131"/>
  <c r="J56" i="131"/>
  <c r="I76" i="131"/>
  <c r="J65" i="131"/>
  <c r="J41" i="131"/>
  <c r="K30" i="131"/>
  <c r="K41" i="131" s="1"/>
  <c r="I16" i="135"/>
  <c r="I67" i="135" s="1"/>
  <c r="K18" i="131"/>
  <c r="K22" i="131" s="1"/>
  <c r="J22" i="131"/>
  <c r="G15" i="135"/>
  <c r="G39" i="131"/>
  <c r="G44" i="131" s="1"/>
  <c r="G45" i="131" s="1"/>
  <c r="F6" i="138" s="1"/>
  <c r="J23" i="131"/>
  <c r="J51" i="131"/>
  <c r="J15" i="124"/>
  <c r="J31" i="124" s="1"/>
  <c r="J32" i="124" s="1"/>
  <c r="J37" i="124" s="1"/>
  <c r="J38" i="124" s="1"/>
  <c r="I21" i="138" s="1"/>
  <c r="K16" i="131"/>
  <c r="J24" i="131"/>
  <c r="J125" i="135"/>
  <c r="J159" i="135"/>
  <c r="J174" i="135" s="1"/>
  <c r="J175" i="135" s="1"/>
  <c r="G28" i="135"/>
  <c r="G43" i="135" s="1"/>
  <c r="I25" i="135"/>
  <c r="I38" i="131"/>
  <c r="G18" i="135"/>
  <c r="I126" i="135"/>
  <c r="I138" i="135"/>
  <c r="I139" i="135" s="1"/>
  <c r="I144" i="135" s="1"/>
  <c r="I145" i="135" s="1"/>
  <c r="H14" i="138" s="1"/>
  <c r="F66" i="135"/>
  <c r="F101" i="135" s="1"/>
  <c r="F103" i="135" s="1"/>
  <c r="F108" i="135" s="1"/>
  <c r="F109" i="135" s="1"/>
  <c r="E13" i="138" s="1"/>
  <c r="F42" i="135"/>
  <c r="F44" i="135" s="1"/>
  <c r="F49" i="135" s="1"/>
  <c r="F50" i="135" s="1"/>
  <c r="E12" i="138" s="1"/>
  <c r="E17" i="138" s="1"/>
  <c r="E38" i="138" s="1"/>
  <c r="E42" i="138" s="1"/>
  <c r="H27" i="135"/>
  <c r="H82" i="135" s="1"/>
  <c r="H22" i="138"/>
  <c r="H39" i="138" s="1"/>
  <c r="I58" i="131"/>
  <c r="I26" i="135"/>
  <c r="I81" i="135" s="1"/>
  <c r="J77" i="131"/>
  <c r="K66" i="131"/>
  <c r="K77" i="131" s="1"/>
  <c r="G73" i="131"/>
  <c r="I17" i="131"/>
  <c r="H21" i="131"/>
  <c r="H37" i="131" s="1"/>
  <c r="I53" i="131"/>
  <c r="H57" i="131"/>
  <c r="H55" i="131"/>
  <c r="H59" i="131" s="1"/>
  <c r="H80" i="135"/>
  <c r="D17" i="138" l="1"/>
  <c r="D38" i="138" s="1"/>
  <c r="D42" i="138" s="1"/>
  <c r="K113" i="131"/>
  <c r="K116" i="131" s="1"/>
  <c r="J32" i="138" s="1"/>
  <c r="J116" i="131"/>
  <c r="I32" i="138" s="1"/>
  <c r="H73" i="131"/>
  <c r="I121" i="131"/>
  <c r="I122" i="131" s="1"/>
  <c r="K105" i="131"/>
  <c r="K118" i="131" s="1"/>
  <c r="J118" i="131"/>
  <c r="K20" i="125"/>
  <c r="K30" i="125" s="1"/>
  <c r="K33" i="125" s="1"/>
  <c r="K34" i="125" s="1"/>
  <c r="J26" i="138" s="1"/>
  <c r="J27" i="138" s="1"/>
  <c r="J30" i="125"/>
  <c r="J33" i="125" s="1"/>
  <c r="J34" i="125" s="1"/>
  <c r="I26" i="138" s="1"/>
  <c r="I27" i="138" s="1"/>
  <c r="H40" i="138"/>
  <c r="J213" i="135"/>
  <c r="J214" i="135" s="1"/>
  <c r="K213" i="135"/>
  <c r="K214" i="135" s="1"/>
  <c r="J141" i="135"/>
  <c r="K130" i="135"/>
  <c r="K141" i="135" s="1"/>
  <c r="K35" i="135"/>
  <c r="K46" i="135" s="1"/>
  <c r="J46" i="135"/>
  <c r="J178" i="135"/>
  <c r="J180" i="135" s="1"/>
  <c r="J181" i="135" s="1"/>
  <c r="I15" i="138" s="1"/>
  <c r="K167" i="135"/>
  <c r="K178" i="135" s="1"/>
  <c r="I105" i="135"/>
  <c r="J94" i="135"/>
  <c r="J119" i="131"/>
  <c r="K106" i="131"/>
  <c r="K119" i="131" s="1"/>
  <c r="J42" i="131"/>
  <c r="K31" i="131"/>
  <c r="K42" i="131" s="1"/>
  <c r="J17" i="135"/>
  <c r="J68" i="135" s="1"/>
  <c r="K54" i="131"/>
  <c r="K56" i="131"/>
  <c r="K16" i="135"/>
  <c r="K67" i="135" s="1"/>
  <c r="J76" i="131"/>
  <c r="K65" i="131"/>
  <c r="K76" i="131" s="1"/>
  <c r="J16" i="135"/>
  <c r="J67" i="135" s="1"/>
  <c r="H18" i="135"/>
  <c r="I27" i="135"/>
  <c r="I82" i="135" s="1"/>
  <c r="I55" i="131"/>
  <c r="I59" i="131" s="1"/>
  <c r="J53" i="131"/>
  <c r="I57" i="131"/>
  <c r="J138" i="135"/>
  <c r="J139" i="135" s="1"/>
  <c r="J126" i="135"/>
  <c r="J58" i="131"/>
  <c r="G66" i="135"/>
  <c r="G101" i="135" s="1"/>
  <c r="G103" i="135" s="1"/>
  <c r="G108" i="135" s="1"/>
  <c r="G109" i="135" s="1"/>
  <c r="F13" i="138" s="1"/>
  <c r="G42" i="135"/>
  <c r="G44" i="135" s="1"/>
  <c r="G49" i="135" s="1"/>
  <c r="G50" i="135" s="1"/>
  <c r="F12" i="138" s="1"/>
  <c r="H15" i="135"/>
  <c r="H39" i="131"/>
  <c r="H44" i="131" s="1"/>
  <c r="H45" i="131" s="1"/>
  <c r="G6" i="138" s="1"/>
  <c r="J25" i="135"/>
  <c r="J38" i="131"/>
  <c r="H102" i="135"/>
  <c r="J17" i="131"/>
  <c r="I21" i="131"/>
  <c r="I37" i="131" s="1"/>
  <c r="J26" i="135"/>
  <c r="J81" i="135" s="1"/>
  <c r="G74" i="131"/>
  <c r="G79" i="131" s="1"/>
  <c r="G80" i="131" s="1"/>
  <c r="F7" i="138" s="1"/>
  <c r="F8" i="138" s="1"/>
  <c r="F37" i="138" s="1"/>
  <c r="K15" i="124"/>
  <c r="K31" i="124" s="1"/>
  <c r="K32" i="124" s="1"/>
  <c r="K37" i="124" s="1"/>
  <c r="K38" i="124" s="1"/>
  <c r="J21" i="138" s="1"/>
  <c r="K23" i="131"/>
  <c r="K24" i="131"/>
  <c r="K125" i="135"/>
  <c r="K51" i="131"/>
  <c r="K159" i="135"/>
  <c r="K174" i="135" s="1"/>
  <c r="K175" i="135" s="1"/>
  <c r="H28" i="135"/>
  <c r="H43" i="135" s="1"/>
  <c r="I80" i="135"/>
  <c r="I22" i="138"/>
  <c r="I39" i="138" s="1"/>
  <c r="F17" i="138" l="1"/>
  <c r="F38" i="138" s="1"/>
  <c r="F42" i="138" s="1"/>
  <c r="K180" i="135"/>
  <c r="K181" i="135" s="1"/>
  <c r="J15" i="138" s="1"/>
  <c r="J144" i="135"/>
  <c r="J145" i="135" s="1"/>
  <c r="I14" i="138" s="1"/>
  <c r="H74" i="131"/>
  <c r="H79" i="131" s="1"/>
  <c r="H80" i="131" s="1"/>
  <c r="G7" i="138" s="1"/>
  <c r="G8" i="138" s="1"/>
  <c r="G37" i="138" s="1"/>
  <c r="J121" i="131"/>
  <c r="J122" i="131" s="1"/>
  <c r="K121" i="131"/>
  <c r="K122" i="131" s="1"/>
  <c r="I40" i="138"/>
  <c r="J40" i="138"/>
  <c r="K94" i="135"/>
  <c r="K105" i="135" s="1"/>
  <c r="J105" i="135"/>
  <c r="K17" i="135"/>
  <c r="K68" i="135" s="1"/>
  <c r="K17" i="131"/>
  <c r="K21" i="131" s="1"/>
  <c r="K37" i="131" s="1"/>
  <c r="J21" i="131"/>
  <c r="J37" i="131" s="1"/>
  <c r="I28" i="135"/>
  <c r="I43" i="135" s="1"/>
  <c r="I73" i="131"/>
  <c r="K26" i="135"/>
  <c r="K81" i="135" s="1"/>
  <c r="H42" i="135"/>
  <c r="H44" i="135" s="1"/>
  <c r="H49" i="135" s="1"/>
  <c r="H50" i="135" s="1"/>
  <c r="G12" i="138" s="1"/>
  <c r="H66" i="135"/>
  <c r="H101" i="135" s="1"/>
  <c r="H103" i="135" s="1"/>
  <c r="H108" i="135" s="1"/>
  <c r="H109" i="135" s="1"/>
  <c r="G13" i="138" s="1"/>
  <c r="K38" i="131"/>
  <c r="K25" i="135"/>
  <c r="I102" i="135"/>
  <c r="K58" i="131"/>
  <c r="J22" i="138"/>
  <c r="J39" i="138" s="1"/>
  <c r="J80" i="135"/>
  <c r="I18" i="135"/>
  <c r="K138" i="135"/>
  <c r="K139" i="135" s="1"/>
  <c r="K144" i="135" s="1"/>
  <c r="K145" i="135" s="1"/>
  <c r="J14" i="138" s="1"/>
  <c r="K126" i="135"/>
  <c r="I39" i="131"/>
  <c r="I44" i="131" s="1"/>
  <c r="I45" i="131" s="1"/>
  <c r="H6" i="138" s="1"/>
  <c r="I15" i="135"/>
  <c r="J27" i="135"/>
  <c r="J82" i="135" s="1"/>
  <c r="J55" i="131"/>
  <c r="J59" i="131" s="1"/>
  <c r="J57" i="131"/>
  <c r="K53" i="131"/>
  <c r="G17" i="138" l="1"/>
  <c r="G38" i="138" s="1"/>
  <c r="G42" i="138" s="1"/>
  <c r="K55" i="131"/>
  <c r="K59" i="131" s="1"/>
  <c r="K57" i="131"/>
  <c r="I66" i="135"/>
  <c r="I101" i="135" s="1"/>
  <c r="I103" i="135" s="1"/>
  <c r="I108" i="135" s="1"/>
  <c r="I109" i="135" s="1"/>
  <c r="H13" i="138" s="1"/>
  <c r="I42" i="135"/>
  <c r="I44" i="135" s="1"/>
  <c r="I49" i="135" s="1"/>
  <c r="I50" i="135" s="1"/>
  <c r="H12" i="138" s="1"/>
  <c r="H17" i="138" s="1"/>
  <c r="H38" i="138" s="1"/>
  <c r="K80" i="135"/>
  <c r="J18" i="135"/>
  <c r="J39" i="131"/>
  <c r="J44" i="131" s="1"/>
  <c r="J45" i="131" s="1"/>
  <c r="I6" i="138" s="1"/>
  <c r="J15" i="135"/>
  <c r="J28" i="135"/>
  <c r="J43" i="135" s="1"/>
  <c r="K27" i="135"/>
  <c r="K82" i="135" s="1"/>
  <c r="I74" i="131"/>
  <c r="I79" i="131" s="1"/>
  <c r="I80" i="131" s="1"/>
  <c r="H7" i="138" s="1"/>
  <c r="H8" i="138" s="1"/>
  <c r="H37" i="138" s="1"/>
  <c r="K15" i="135"/>
  <c r="K39" i="131"/>
  <c r="K44" i="131" s="1"/>
  <c r="K45" i="131" s="1"/>
  <c r="J6" i="138" s="1"/>
  <c r="J102" i="135"/>
  <c r="J73" i="131"/>
  <c r="H42" i="138" l="1"/>
  <c r="K73" i="131"/>
  <c r="J74" i="131"/>
  <c r="J79" i="131" s="1"/>
  <c r="J80" i="131" s="1"/>
  <c r="I7" i="138" s="1"/>
  <c r="I8" i="138" s="1"/>
  <c r="I37" i="138" s="1"/>
  <c r="K66" i="135"/>
  <c r="K101" i="135" s="1"/>
  <c r="J42" i="135"/>
  <c r="J44" i="135" s="1"/>
  <c r="J49" i="135" s="1"/>
  <c r="J50" i="135" s="1"/>
  <c r="I12" i="138" s="1"/>
  <c r="J66" i="135"/>
  <c r="J101" i="135" s="1"/>
  <c r="J103" i="135" s="1"/>
  <c r="J108" i="135" s="1"/>
  <c r="J109" i="135" s="1"/>
  <c r="I13" i="138" s="1"/>
  <c r="K18" i="135"/>
  <c r="K42" i="135" s="1"/>
  <c r="K28" i="135"/>
  <c r="K43" i="135" s="1"/>
  <c r="K102" i="135"/>
  <c r="K74" i="131" l="1"/>
  <c r="K79" i="131" s="1"/>
  <c r="K80" i="131" s="1"/>
  <c r="J7" i="138" s="1"/>
  <c r="J8" i="138" s="1"/>
  <c r="J37" i="138" s="1"/>
  <c r="I17" i="138"/>
  <c r="I38" i="138" s="1"/>
  <c r="I42" i="138" s="1"/>
  <c r="K103" i="135"/>
  <c r="K108" i="135" s="1"/>
  <c r="K109" i="135" s="1"/>
  <c r="J13" i="138" s="1"/>
  <c r="K44" i="135"/>
  <c r="K49" i="135" s="1"/>
  <c r="K50" i="135" s="1"/>
  <c r="J12" i="138" s="1"/>
  <c r="J17" i="138" l="1"/>
  <c r="J38" i="138" s="1"/>
  <c r="J42" i="138" s="1"/>
  <c r="C47" i="138" s="1"/>
</calcChain>
</file>

<file path=xl/sharedStrings.xml><?xml version="1.0" encoding="utf-8"?>
<sst xmlns="http://schemas.openxmlformats.org/spreadsheetml/2006/main" count="851" uniqueCount="327">
  <si>
    <t>#</t>
  </si>
  <si>
    <t>$</t>
  </si>
  <si>
    <t>Unit</t>
  </si>
  <si>
    <t>%</t>
  </si>
  <si>
    <t>Years</t>
  </si>
  <si>
    <t>Assumptions Table</t>
  </si>
  <si>
    <t>Attribution discount percentage</t>
  </si>
  <si>
    <t>Add-Ons</t>
  </si>
  <si>
    <t>Final Results</t>
  </si>
  <si>
    <t>Confidence of benefit realization</t>
  </si>
  <si>
    <t>n</t>
  </si>
  <si>
    <t>Net Benefit</t>
  </si>
  <si>
    <t>Final Net Benefit with Add-On Factors</t>
  </si>
  <si>
    <t>Add-On Factors</t>
  </si>
  <si>
    <t>Benefit Results</t>
  </si>
  <si>
    <t>Implementing recyclability in packaging</t>
  </si>
  <si>
    <t>Euro</t>
  </si>
  <si>
    <t>Comments</t>
  </si>
  <si>
    <t>Profit/Contribution margin  (post)</t>
  </si>
  <si>
    <t>Profit/Contribution margin  (prior)</t>
  </si>
  <si>
    <t xml:space="preserve">If not relevant then insert "zero" </t>
  </si>
  <si>
    <t>Addl. Comments</t>
  </si>
  <si>
    <t>Expected/Actual annual escalation in margin (post)</t>
  </si>
  <si>
    <t>Expected/Actual annual escalation in margin (prior)</t>
  </si>
  <si>
    <t>Incremental margin earned</t>
  </si>
  <si>
    <t>lbs/MT</t>
  </si>
  <si>
    <t>Cost per unit (PP)</t>
  </si>
  <si>
    <t>Secondary packaging</t>
  </si>
  <si>
    <t>Attribution percentage</t>
  </si>
  <si>
    <t xml:space="preserve">Attribution factor </t>
  </si>
  <si>
    <t>Attribution factor</t>
  </si>
  <si>
    <t>Reduction in price volatility/Other supply chain resiliency factors</t>
  </si>
  <si>
    <t>Customer Loyalty - Additional volumes and higher contribution margin</t>
  </si>
  <si>
    <t>Weight reduction benefit in secondary Packaging</t>
  </si>
  <si>
    <t>Customer Loyalty - Additional business volumes and higher contribution margin</t>
  </si>
  <si>
    <t>Projected annual escalation (post)</t>
  </si>
  <si>
    <t>Projected annual escalation (prior)</t>
  </si>
  <si>
    <t>Reduction in price volatility given better demand estimation</t>
  </si>
  <si>
    <t>I</t>
  </si>
  <si>
    <t>II</t>
  </si>
  <si>
    <t>III</t>
  </si>
  <si>
    <t>IV</t>
  </si>
  <si>
    <t xml:space="preserve">Reducing/Avoiding supply chain disruption </t>
  </si>
  <si>
    <t xml:space="preserve">Average daily contribution margin </t>
  </si>
  <si>
    <t>Average supply disruption days in a year</t>
  </si>
  <si>
    <t>days</t>
  </si>
  <si>
    <t>Number of working days in a year</t>
  </si>
  <si>
    <t>Euro per day</t>
  </si>
  <si>
    <t>Reduction in supply disruption events due to efficient inventory management/other supply chain resiliency</t>
  </si>
  <si>
    <t>Euro/per Ton</t>
  </si>
  <si>
    <t>Impact on shelf life/product recalls</t>
  </si>
  <si>
    <t>months</t>
  </si>
  <si>
    <t>Average shelf life (post)</t>
  </si>
  <si>
    <t xml:space="preserve">To be discussed </t>
  </si>
  <si>
    <t>To be discussed</t>
  </si>
  <si>
    <t xml:space="preserve">Average hourly rate </t>
  </si>
  <si>
    <t>Additional staff time on the pilot</t>
  </si>
  <si>
    <t>Euro per hour</t>
  </si>
  <si>
    <t xml:space="preserve">Additional Costs </t>
  </si>
  <si>
    <t>Upfront Investment in machinery/other equipment</t>
  </si>
  <si>
    <t>Estimated useful life of machinery</t>
  </si>
  <si>
    <t>years</t>
  </si>
  <si>
    <t>Capital expenditure</t>
  </si>
  <si>
    <t>Straight line method of cost allocation</t>
  </si>
  <si>
    <t>Labor</t>
  </si>
  <si>
    <t>Direct overheads</t>
  </si>
  <si>
    <t>Number of employees dedicated to the project (Commercial, Packaging, Sustainability etc.,)</t>
  </si>
  <si>
    <t>Direct Labor costs</t>
  </si>
  <si>
    <t xml:space="preserve">Incremental impact </t>
  </si>
  <si>
    <t>Regulatory tax and fines</t>
  </si>
  <si>
    <t>Data Owner</t>
  </si>
  <si>
    <t>Commercial</t>
  </si>
  <si>
    <t>Packaging</t>
  </si>
  <si>
    <t>Packaging/Finance</t>
  </si>
  <si>
    <t>Data owner</t>
  </si>
  <si>
    <t>Packaging/Sustainability</t>
  </si>
  <si>
    <t>Sustainability/Packaging</t>
  </si>
  <si>
    <t xml:space="preserve">Sustainability </t>
  </si>
  <si>
    <t>Sustainability</t>
  </si>
  <si>
    <t>Included earlier</t>
  </si>
  <si>
    <t>Commercial/Finance</t>
  </si>
  <si>
    <t>Kgs</t>
  </si>
  <si>
    <t>Euro per kg</t>
  </si>
  <si>
    <t>Cost per unit (PET)</t>
  </si>
  <si>
    <t>per Kg of spread</t>
  </si>
  <si>
    <t>Average annual volume of PP plastic consumed (post)</t>
  </si>
  <si>
    <t>per kg of spread</t>
  </si>
  <si>
    <t>Average annual volume of LDPE consumed (prior)</t>
  </si>
  <si>
    <t>Average annual volume of Cardboard consumed (prior)</t>
  </si>
  <si>
    <t>Average annual volume of LDPE consumed (post)</t>
  </si>
  <si>
    <t>Average annual volume of Cardboard consumed (post)</t>
  </si>
  <si>
    <t>Computed</t>
  </si>
  <si>
    <t>Cost per unit (Cardboard secondary packaging material )</t>
  </si>
  <si>
    <t>Hours</t>
  </si>
  <si>
    <t>Average annual material cost (Post)</t>
  </si>
  <si>
    <t>Average annual material cost (Pre)</t>
  </si>
  <si>
    <t>Euro per Kg</t>
  </si>
  <si>
    <t>Sales &amp; Marketing- Additional business volumes and higher contribution margin</t>
  </si>
  <si>
    <t>Green Dot Fees Paid</t>
  </si>
  <si>
    <t xml:space="preserve"> - PP</t>
  </si>
  <si>
    <t xml:space="preserve"> - PET</t>
  </si>
  <si>
    <t xml:space="preserve"> - LDPE</t>
  </si>
  <si>
    <t xml:space="preserve"> - Cardboard</t>
  </si>
  <si>
    <t>Greendot fees</t>
  </si>
  <si>
    <t>Confidence of realization</t>
  </si>
  <si>
    <t>Taken from Operating Efficiency Tab</t>
  </si>
  <si>
    <t>Average annual volume consumed (Post)</t>
  </si>
  <si>
    <t>Average annual volume consumed (Prior)</t>
  </si>
  <si>
    <t>Average annual volume of PP plastic consumed (prior)</t>
  </si>
  <si>
    <t>Average annual volume of PET consumed (prior)</t>
  </si>
  <si>
    <t>GreenDot Fees paid (post)</t>
  </si>
  <si>
    <t>GreenDot Fees paid (prior)</t>
  </si>
  <si>
    <t>(Incremental)/Avoided Fee Impact</t>
  </si>
  <si>
    <t>Euro Tax</t>
  </si>
  <si>
    <t>Euro Tax paid (post)</t>
  </si>
  <si>
    <t>Euro Tax paid (prior)</t>
  </si>
  <si>
    <t>Carbon Tax</t>
  </si>
  <si>
    <t>Average no. of jars</t>
  </si>
  <si>
    <t>Carbon Emissions per unit</t>
  </si>
  <si>
    <t>Kg per unit</t>
  </si>
  <si>
    <t>kg per unit</t>
  </si>
  <si>
    <t>Carbon emissions (post)</t>
  </si>
  <si>
    <t>Cost per unit (30% recycled PET)</t>
  </si>
  <si>
    <t>Total</t>
  </si>
  <si>
    <t>Primary packaging - PET/PP to rPET (30%)/PP</t>
  </si>
  <si>
    <t>Carbon emissions (prior)</t>
  </si>
  <si>
    <t xml:space="preserve"> </t>
  </si>
  <si>
    <t>Average annual volume of (30% recycled) PET consumed (post)</t>
  </si>
  <si>
    <t>Average annual material cost (post)</t>
  </si>
  <si>
    <t>Average annual material cost (prior)</t>
  </si>
  <si>
    <t>Average shelf life (prior)</t>
  </si>
  <si>
    <t>Euro per Kg per month</t>
  </si>
  <si>
    <t>Average annual loss due to product wastage (post)</t>
  </si>
  <si>
    <t>Average annual loss due to product wastage (prior)</t>
  </si>
  <si>
    <t>Weight Reduction/Material Replacement in Secondary packaging</t>
  </si>
  <si>
    <t>Weight Reduction/Material Replacement in Primary packaging</t>
  </si>
  <si>
    <t>BENEFIT 3: Customer Loyalty</t>
  </si>
  <si>
    <t>BENEFIT 4: Sales &amp; Marketing</t>
  </si>
  <si>
    <t>Total Forecasted Business Volumes</t>
  </si>
  <si>
    <t>Incremental contribution margin</t>
  </si>
  <si>
    <t>Cumulative contribution margin</t>
  </si>
  <si>
    <t>PERFORMANCE METRICS OUTPUT</t>
  </si>
  <si>
    <t>Capital Expenditure</t>
  </si>
  <si>
    <t>COSTS: Investment Costs</t>
  </si>
  <si>
    <t>Cost of product wastage (attributable to packaging)</t>
  </si>
  <si>
    <t xml:space="preserve">% </t>
  </si>
  <si>
    <t>NET BENEFIT</t>
  </si>
  <si>
    <t>NPV OF NET BENEFITS</t>
  </si>
  <si>
    <t>Ongoing costs</t>
  </si>
  <si>
    <t xml:space="preserve">Extended Producer Responsibility (Greendot fees) </t>
  </si>
  <si>
    <t>Carbon Emissions Tax</t>
  </si>
  <si>
    <t>Regulatory Tax Avoidance</t>
  </si>
  <si>
    <t>Impact on Food Wastage</t>
  </si>
  <si>
    <t>Avoidance of Supply disruption</t>
  </si>
  <si>
    <t>Euro Tax (Prior)</t>
  </si>
  <si>
    <t>https://ec.europa.eu/info/strategy/eu-budget/long-term-eu-budget/2021-2027/revenue/own-resources/plastics-own-resource_en</t>
  </si>
  <si>
    <t>Incremental Margins from Related Customer Segment</t>
  </si>
  <si>
    <t>Notes</t>
  </si>
  <si>
    <t>Notes on the metric computation</t>
  </si>
  <si>
    <t>Same as above</t>
  </si>
  <si>
    <t xml:space="preserve">Source: Błażejowska et al 2020. Circular Economy: Comparative Life Cycle Assessment of PET and its recycled counterparts. rPET reduces GHG emission compared to PET i.e. (-7.21E+02) kg CO2 eq for rPET compared to (1.80E+03) kgCO2eq for PET </t>
  </si>
  <si>
    <t>Given it is a forecast, we assign a 90% confidence of benefit realization</t>
  </si>
  <si>
    <t>Operating Efficiency Benefit</t>
  </si>
  <si>
    <t>Risk Management Benefit</t>
  </si>
  <si>
    <t>Investment costs</t>
  </si>
  <si>
    <t>Customer Loyalty Benefit</t>
  </si>
  <si>
    <t xml:space="preserve">BENEFIT 1: Operating Efficiency </t>
  </si>
  <si>
    <t>BENEFIT 2: Risk Management</t>
  </si>
  <si>
    <t>Estimated price of Carbon</t>
  </si>
  <si>
    <t>Financial Benefit</t>
  </si>
  <si>
    <t>Methodology</t>
  </si>
  <si>
    <t>Assumptions</t>
  </si>
  <si>
    <t xml:space="preserve">Operating Costs: Estimate average consumption of packing material per unit of end-product and multiply by the sales volumes (kgs) to calculate the total material consumption in kgs. The total material consumed is then multiplied by cost per kg to arrive at the total cost of material consumed. This is calculated both prior to and after implementing the material replacement for each stage of packaging i.e., primary, secondary and tertiary packaging and the differential is the net impact. Labor and direct costs: Estimated additional labor costs, research and development, and other overheads directly linked to the project. 
Capital Costs and other costs: Estimated upfront expenditure in machinery/other equipment directly linked to the projects </t>
  </si>
  <si>
    <t>Average annual volumes of packing material consumed before and after the material replacement initiative are estimated. This is multiplied by the applicable green dot fees (as per the tariff schedule#) before and after the material replacement. The cost differential is the estimated impact of the switch.</t>
  </si>
  <si>
    <t>Risk Management - Euro Tax (Plastics Levy)</t>
  </si>
  <si>
    <t>Successful execution of the pilot project will result in reduction of levies as non recycled material is phased out of packaging material</t>
  </si>
  <si>
    <t>Risk Management - Carbon Emissions Tax</t>
  </si>
  <si>
    <t>Risk Management - Impact on Food wastage</t>
  </si>
  <si>
    <t xml:space="preserve">Risk Management - Fees under Extended Producer Responsibility </t>
  </si>
  <si>
    <t>Sales &amp; Marketing- Incremental Contribution from Additional Business Volumes</t>
  </si>
  <si>
    <t xml:space="preserve">Forecast future business volumes from 2021-2025. Of this, identify volumes that are expected to transition to sustainable packaging solutions driven by public goals or regulatory changes – assuming a progressive increase in customer’s adoption of sustainable packaging over the period. Multiply these volumes by an estimated margin (differential between the margin earned from sustainability focused customers vs. low margin customers).  The difference is then multiplied with an attribution factor and confidence of benefit realization to get the incremental benefit earned over the period 2020-2025.  </t>
  </si>
  <si>
    <t>NYU Stern Center for Sustainable Business</t>
  </si>
  <si>
    <t>License</t>
  </si>
  <si>
    <t>This is a human-readable summary of (and not a substitute for) the license.</t>
  </si>
  <si>
    <t xml:space="preserve">https://creativecommons.org/licenses/by/4.0/legalcode </t>
  </si>
  <si>
    <r>
      <t xml:space="preserve">You are free to:
</t>
    </r>
    <r>
      <rPr>
        <b/>
        <sz val="12"/>
        <color theme="1"/>
        <rFont val="Arial"/>
        <family val="2"/>
      </rPr>
      <t>Share</t>
    </r>
    <r>
      <rPr>
        <sz val="12"/>
        <color theme="1"/>
        <rFont val="Arial"/>
        <family val="2"/>
      </rPr>
      <t xml:space="preserve"> — copy and redistribute the material in any medium or format
</t>
    </r>
    <r>
      <rPr>
        <b/>
        <sz val="12"/>
        <color theme="1"/>
        <rFont val="Arial"/>
        <family val="2"/>
      </rPr>
      <t>Adapt</t>
    </r>
    <r>
      <rPr>
        <sz val="12"/>
        <color theme="1"/>
        <rFont val="Arial"/>
        <family val="2"/>
      </rPr>
      <t xml:space="preserve"> — remix, transform, and build upon the material for any purpose, even commercially.</t>
    </r>
  </si>
  <si>
    <r>
      <t xml:space="preserve">Under the following terms:
</t>
    </r>
    <r>
      <rPr>
        <b/>
        <sz val="12"/>
        <color theme="1"/>
        <rFont val="Arial"/>
        <family val="2"/>
      </rPr>
      <t>Attribution</t>
    </r>
    <r>
      <rPr>
        <sz val="12"/>
        <color theme="1"/>
        <rFont val="Arial"/>
        <family val="2"/>
      </rPr>
      <t xml:space="preserve"> — You must give appropriate credit, provide a link to the license, and indicate if changes were made. You may do so in any reasonable manner, but not in any way that suggests the licensor endorses you or your use.
</t>
    </r>
    <r>
      <rPr>
        <b/>
        <sz val="12"/>
        <color theme="1"/>
        <rFont val="Arial"/>
        <family val="2"/>
      </rPr>
      <t>No additional restrictions</t>
    </r>
    <r>
      <rPr>
        <sz val="12"/>
        <color theme="1"/>
        <rFont val="Arial"/>
        <family val="2"/>
      </rPr>
      <t xml:space="preserve"> — You may not apply legal terms or technological measures that legally restrict others from doing anything the license permits.</t>
    </r>
  </si>
  <si>
    <t xml:space="preserve">Terms </t>
  </si>
  <si>
    <t xml:space="preserve">1. Analyses and Opinions
Analyses and statements of opinions provided are inherently uncertain and are based on a number of assumptions. You should carefully review information regarding any such analyses and underlying assumptions.
2. Informational Purposes
You acknowledge and agree that all the material within this workbook ("Content") is solely for general, informational purposes and nothing contained in this workbook may be construed as a solicitation, offer, recommendation or representation of suitability or endorsement of any security or investment. 
3. Content Disclaimers
Certain Content was obtained from published and non‐published sources. Such information may not have been, and in many cases, has not been, independently verified by the NYU Stern Center for Sustainable Business ("CSB"). CSB makes no warranties or representations and assumes no responsibility as to the accuracy, reliability or correctness of the Content (or for updating the Content based on facts learned following its publication). CSB is not responsible for any action or decision you make in reliance on any information contained on the workbook.
4. Disclaimer of Warranties
The workbook, including all content, is provided to you on an “as is” and “as available” basis with no warranties of any kind. By using the workbook, you expressly agree that such use is at your sole risk. 
5. Governing Law
The workbook is made available to you from the State of New York in the United States.
</t>
  </si>
  <si>
    <t>Metric</t>
  </si>
  <si>
    <t>Prioritized benefit</t>
  </si>
  <si>
    <t>Monetization method</t>
  </si>
  <si>
    <t>Metric calculation</t>
  </si>
  <si>
    <t>See benefit computation</t>
  </si>
  <si>
    <t>Sales &amp; Marketing</t>
  </si>
  <si>
    <t>Risk Management</t>
  </si>
  <si>
    <t>Operating Efficiency</t>
  </si>
  <si>
    <t>Average annual volumes of packing material consumed before and after the material replacement initiative are estimated. Of which, the extent of non recyclable material before and after the packaging initiative is estimated.  This is multiplied by the applicable Euro tax rate prior and post the material replacement. The cost differential is the estimated impact of the material switch.</t>
  </si>
  <si>
    <t>Customer Loyalty</t>
  </si>
  <si>
    <t>Operating Efficiency - Assessing additional costs</t>
  </si>
  <si>
    <t>Operating Costs: Estimate additional labor costs, research and development, and other overheads incurred or to be incurred that are directly linked to the project.
Capital costs and other costs: Estimate upfront and planned future expenditure in machinery/other equipment directly linked to the project.</t>
  </si>
  <si>
    <t xml:space="preserve">Assumed that estimated expenses are additional and incurred directly due to the project. </t>
  </si>
  <si>
    <t>Risk Management -Avoidance of Supply disruption</t>
  </si>
  <si>
    <t xml:space="preserve">Average annual contribution margin </t>
  </si>
  <si>
    <t>Total number of operational days in a factory</t>
  </si>
  <si>
    <t>No. of days that production lines stopped due to an inventory stock out</t>
  </si>
  <si>
    <t>Supply disruption can be reduced by % based on research or actual data</t>
  </si>
  <si>
    <t xml:space="preserve">Change in productivity due to supply disruption </t>
  </si>
  <si>
    <t>Average annual contribtion is divided by annual working days in a year to estimate average contribution per day. Average number of working days in a year when production is disrupted due to an inventory stock out or a supply chain failure are estimated before and after contracting terms with suppliers are established. Change in disrupted days is monetized by multiplying with the average contribution per day.</t>
  </si>
  <si>
    <t>Creating multi supplier partnerships and long term contracting relationships enhances supply chain resiliency</t>
  </si>
  <si>
    <t xml:space="preserve">This monetization metric estimates that creating long term contracting arrangements with suppliers and multi-supplier partnerships creates supply chain resiliency for a company. Thus, potentially reducing productivity losses due to supply disruption. </t>
  </si>
  <si>
    <t>ROSI™ Mediating Factor</t>
  </si>
  <si>
    <t>Comments/Estimation</t>
  </si>
  <si>
    <t>Refer volumes from primary packaging (as above)</t>
  </si>
  <si>
    <t xml:space="preserve">Commercial </t>
  </si>
  <si>
    <t>Packaging/Procurement/Finance</t>
  </si>
  <si>
    <t>Estimate the total number of staff dedicated to the project</t>
  </si>
  <si>
    <r>
      <t xml:space="preserve">The EU’s plastics tax is one of several tax reforms proposed as part of the EU Green Deal which aims to reduce consumption of raw materials and waste, promoting the move towards a circular economy.  The extent and method of levy depends on each member state. Depending on which factory the material is produced within, the amount of levy can be determined. </t>
    </r>
    <r>
      <rPr>
        <i/>
        <sz val="9"/>
        <rFont val="Arial"/>
        <family val="2"/>
      </rPr>
      <t>https://www.bfgpackaging.com/european-countries-implement-new-tax-law-measures-to-reduce-plastics-usage/</t>
    </r>
  </si>
  <si>
    <t>% non recyclable material packaging waste generated</t>
  </si>
  <si>
    <t>% non recyclable material packaging waste generated (post)</t>
  </si>
  <si>
    <t>Estimate the extent of non recyclable packaging waste included in % terms after material change (when available). The levy is effective January 1, 2021</t>
  </si>
  <si>
    <t>Estimate the extent of non recyclable packaging waste included in % terms before material change (when available). The levy is effective January 1, 2021</t>
  </si>
  <si>
    <t>https://www.bfgpackaging.com/european-countries-implement-new-tax-law-measures-to-reduce-plastics-usage/</t>
  </si>
  <si>
    <t>https://www.ey.com/en_gl/tax-alerts/belgium-implements-eu-plastics-tax-measures</t>
  </si>
  <si>
    <t xml:space="preserve">EU directive will levy the tax but no amounts have been specified so far by Belgium. </t>
  </si>
  <si>
    <t>Discount Rate/Internal Rate of Return</t>
  </si>
  <si>
    <t>ROSI™ Monetization</t>
  </si>
  <si>
    <t>Operational Efficiency - Material replacement in primary packaging, cost savings in secondary packaging, avoiding supply chain disruptions</t>
  </si>
  <si>
    <t>Project Description</t>
  </si>
  <si>
    <t>The ROSI™ Process</t>
  </si>
  <si>
    <t>Copyright © 2024 NYU Stern Center for Sustainable Business. All rights reserved.</t>
  </si>
  <si>
    <t>This monetization metric estimates that the F&amp;B Research partner will experience changes in operating and capital costs relating to primary and secondary packaging as a result of the packaging related pilot testing initiative undertaken for its client. Operating costs include direct material, direct labor and overheads while capital costs relate to investing in machinery and or other equipment directly linked to the packing</t>
  </si>
  <si>
    <t>Material Replacement (Pilot) - Primary Packaging</t>
  </si>
  <si>
    <r>
      <t xml:space="preserve">Average annual volume of business from Research Partner's Client </t>
    </r>
    <r>
      <rPr>
        <b/>
        <sz val="9"/>
        <rFont val="Arial"/>
        <family val="2"/>
      </rPr>
      <t>(Post)</t>
    </r>
  </si>
  <si>
    <r>
      <t xml:space="preserve">Average annual volume of business from Research Partner's Client </t>
    </r>
    <r>
      <rPr>
        <b/>
        <sz val="9"/>
        <rFont val="Arial"/>
        <family val="2"/>
      </rPr>
      <t>(Prior)</t>
    </r>
  </si>
  <si>
    <r>
      <t>Average consumption of Polypropelene (PP) (in the lid) per Kg of spread packaged for Research Partner's Client (</t>
    </r>
    <r>
      <rPr>
        <b/>
        <sz val="9"/>
        <rFont val="Arial"/>
        <family val="2"/>
      </rPr>
      <t>POST</t>
    </r>
    <r>
      <rPr>
        <sz val="9"/>
        <rFont val="Arial"/>
        <family val="2"/>
      </rPr>
      <t>)</t>
    </r>
  </si>
  <si>
    <r>
      <t>Average consumption of PET (30% recycled) per Kg of spread packaged for Research Partner's Client (</t>
    </r>
    <r>
      <rPr>
        <b/>
        <sz val="9"/>
        <rFont val="Arial"/>
        <family val="2"/>
      </rPr>
      <t>POST</t>
    </r>
    <r>
      <rPr>
        <sz val="9"/>
        <rFont val="Arial"/>
        <family val="2"/>
      </rPr>
      <t>)</t>
    </r>
  </si>
  <si>
    <t>Average consumption of Polypropelene (PP) (in the lid) per Kg of spread packaged for Research Partner's Client (PRIOR)</t>
  </si>
  <si>
    <t>Average consumption of PET (jar) per Kg of spread packaged for Research Partner's Client (PRIOR)</t>
  </si>
  <si>
    <t>Material Replacement (Pilot)-Primary Packaging</t>
  </si>
  <si>
    <t>Incremental cost impact to Research Partner</t>
  </si>
  <si>
    <t>Average annual volume of business from Research Partner's Client (post)</t>
  </si>
  <si>
    <t>Average annual volume of business from Research Partner's Client (prior)</t>
  </si>
  <si>
    <t xml:space="preserve">Average consumption of Cardboard in secondary packing for tablet/spread (prior) </t>
  </si>
  <si>
    <t>This monetization metric estimates that the Research Partner will incur direct operating and/or capital costs as a result of the initiatives undertaken for its client. Operating costs include direct material, direct labor and overheads while capital costs relate to investing in machinery and or other equipment directly linked to the packing</t>
  </si>
  <si>
    <t>Additional investment expected</t>
  </si>
  <si>
    <t xml:space="preserve">Include capital expenditure such as machinery, equipment etc., incurred specifically for this project. Specifiy exact year of machinery purchased. If costs were partially shared then exclude the shared portion. </t>
  </si>
  <si>
    <t xml:space="preserve">Include capital expenditure such as machinery, equipment etc., incurred specifically for this project. Specifiy exact year of machinery purchased. If costs were partially shared then exclude that portion. </t>
  </si>
  <si>
    <t>Any expenses directly attributable to the project such as research and development and training expenses etc.,</t>
  </si>
  <si>
    <t xml:space="preserve">Include staff time in hours directly attributed to this project over business as usual practices. Include hours per week*4*52. </t>
  </si>
  <si>
    <t>This monetization metric estimates that addressing end-of-life considerations of packing material, mitigates risk and reduces cost of compliance within the Extended Producer Responsibility (EPR) regulation. Within European Packaging and Packaging Waste Directive 94/62 and the respective national law, green dot fees on packaging means that a financial contribution has been made to a qualified national packaging recovery organization with respect to the packaging. NYU Stern CSB interpreted it as Research Partner's liability to pay green dot fees and our ROSI™ framework analyze changes to the overall fee liability as a result of the packing initiative undertaken</t>
  </si>
  <si>
    <t xml:space="preserve">Actual fees for 2021 and 2022 as per Fost Plus website. Projected costs retained at 2022 levels for the period 2023-2025.  Source of rates (https://www.fostplus.be/en/members/green-dot-rates). Question to consider - does introducing recyclability likely to reduce per kg tariff? </t>
  </si>
  <si>
    <t>The EU has introduced a levy on non-recycled plastic packaging waste w.e.f. January 1, 2021. The levy will be applied through EU Member State Contributions according to the weight on non-recyclable plastics packaging placed on the market. The levy will be calculated at the rate of € 0.8 per kg and member states have the choice on how to finance this levy.  This monetization metric has been fully set up to enable Research Partner to track these levies as and when details emerge.</t>
  </si>
  <si>
    <t>LCA analysis commissioned by the Research Partner on PET jar vs glass jar provided an emissions quanityt of 0.184 kg Co2 eq (0.184E-01)</t>
  </si>
  <si>
    <t>Avoided productivity loss to the Research Partner</t>
  </si>
  <si>
    <t>This monetization metric provides a basis for assessing the potential environmental impact from a material’s life-cycle analysis (LCA). Introducing higher recyclability into packaging/addressing end-of-life considerations potentially reduces environmental emissions (particularly GhG emissions). This could be potentially useful information for the Research Partner in estimating its Scope 3 emissions impacts and avoiding costs to meet environmental compliance goals</t>
  </si>
  <si>
    <t>Successful execution of the pilot project may result in lower green dot fees as businesses are incentivized to replace plastic packaging with material having higher recyclability and with natural materials such as cardboard, paper, etc.</t>
  </si>
  <si>
    <t>Average annual volume of business from Research Partner's Client (Prior)</t>
  </si>
  <si>
    <t>Average annual volume of business from Research Partner's Client (Post)</t>
  </si>
  <si>
    <t>Actual volumes 2019-2024 of business growth received from Research Partner's Client. Taken from Operating Efficiency tab</t>
  </si>
  <si>
    <t>Actual volumes 2019-2021 of business received from Research Partner's Client.  Taken from Operating Efficiency tab</t>
  </si>
  <si>
    <t xml:space="preserve">Orginial shelf life of item </t>
  </si>
  <si>
    <t>Ascertain new shelf life of item after replacing the films? In this case no change was noted</t>
  </si>
  <si>
    <t>Is there any known food/product wastage loss recorded</t>
  </si>
  <si>
    <t>Risk of probability of wastage after the packaging related changes</t>
  </si>
  <si>
    <t>Risk of probability of wastage before the packaging related changes</t>
  </si>
  <si>
    <t>Assess if there are any known supply disruption incidents that have occurred historically. Creating multiple supplier relations is beneficial as it creates supply chain resiliency. Long term contracting can help lock in prices and thus reduce price volatility.</t>
  </si>
  <si>
    <t>Procurement</t>
  </si>
  <si>
    <t>Average annual volume of business from the Research Partner's Client (post)</t>
  </si>
  <si>
    <t>Average annual volume of business from the Research Partner's Client (prior)</t>
  </si>
  <si>
    <t>Cost pass throughs to the Research Partner's Client (if any)</t>
  </si>
  <si>
    <t>Average annual contribution earned from the Research Partner's Client (post)</t>
  </si>
  <si>
    <t>Average annual contribution earned from the Research Partner's Client (prior)</t>
  </si>
  <si>
    <t>Business volumes</t>
  </si>
  <si>
    <t>Additional volumes of business has come from better service delivery and willingness to pilot on the Packaging project. Attribution estimated @ 50%</t>
  </si>
  <si>
    <t xml:space="preserve">Addressable Client Business Volumes </t>
  </si>
  <si>
    <t>Expected % of clients transitioning to Sustainable Packaging within the year</t>
  </si>
  <si>
    <t>Incremental Contribution margin  (Differential between high margin sustainability focussed client and low margin client)</t>
  </si>
  <si>
    <t>Image source:https://www.istockphoto.com/photos/packaged-food</t>
  </si>
  <si>
    <t>Incremental cost impact to the Research Partner</t>
  </si>
  <si>
    <t>Additional Business volumes and Higher Contribution Margin</t>
  </si>
  <si>
    <t>Average shelf life of product before and after material replacement is assessed based on research and development test results. Probability of loss occurrence is estimated based on past instances of actual food wastage or product recall.  The severity of the loss is assessed as actual costs/losses booked of past product recall. The costs are then calculated on a per kg basis and multiplied by the probability and the average annual volumes of business from Research Partner's Client before and after the packing material replacement initiative.</t>
  </si>
  <si>
    <t>Successful execution of the pilot project will result in: 1) Sustained business volume commitment from Research Partner's Client over the period 2021-2025 2) Higher probability of loss occurs if packaging changes are found to reduce product shelf life. 3) Severity of the loss is represented by actual costs/losses booked of past product recall instances, lost inventory and/or litigation.</t>
  </si>
  <si>
    <t>Actual volumes 2019-2024 of business received from Research Partner's Client. Taken from Operating Efficiency tab</t>
  </si>
  <si>
    <t>Monetizing ROSI™ Benefits from increasing the recyclable content in packaging - a project implemented by a Private Label Food &amp; Beverage Company</t>
  </si>
  <si>
    <t>Historical Procurement price needed. Projected price can be estimated by taking into account any annual escalation, if any.</t>
  </si>
  <si>
    <t>INPUT REQUIRED. Actual and projected volumes 2019-2025 of business growth (new packaging scenario)</t>
  </si>
  <si>
    <t>Input required</t>
  </si>
  <si>
    <t>Estimates (7.6g per jar or 41.3 lbs per MT and converted to tons @2.204 lbs per Kg and 1000 kgs per ton)</t>
  </si>
  <si>
    <t xml:space="preserve">Estimates (30 g per jar or 165.3 lbs per MT and converted to tons @2.204 lbs per Kg and 1000 kgs per ton) </t>
  </si>
  <si>
    <t xml:space="preserve">Packaging </t>
  </si>
  <si>
    <t>Sourcing/Packaging</t>
  </si>
  <si>
    <t>Packaging/Procurement/Finance. Research (https://resource-recycling.com/recycling/2021/02/16/prices-for-most-recycled-plastics-continue-to-rise/)</t>
  </si>
  <si>
    <t>Packaging/Procurement/Finance. Research (https://resource-recycling.com/recycling/2021/02/16/prices-for-most-recycled-plastics-continue-to-rise/) ($11.69 to $18.44)</t>
  </si>
  <si>
    <t>Input actual and projected average annual procurement price</t>
  </si>
  <si>
    <t xml:space="preserve">Average consumption of Cardboard in secondary packing (post) </t>
  </si>
  <si>
    <t xml:space="preserve">Average consumption of Low density Polyfelin (LDPE) in secondary packing for tablet (Prior) </t>
  </si>
  <si>
    <t xml:space="preserve">Average consumption of Low density Polyfelin (LDPE) (~ 10% thinner in microns) in secondary packing (Post) </t>
  </si>
  <si>
    <t xml:space="preserve">Cost per unit (LDPE microns) secondary packaging material </t>
  </si>
  <si>
    <t>Actual consumption of cardboard trays used prior to making the change</t>
  </si>
  <si>
    <t xml:space="preserve">Determine the change in weight or material consumed based on reduction in the packaging material thickness. </t>
  </si>
  <si>
    <t>Determine if the consumption of cardboard trays has changed after the material change</t>
  </si>
  <si>
    <t>Actual consumption of packaging material used prior to making the change</t>
  </si>
  <si>
    <t>Input required. Enter a negative number here. Price volatility can be reduced by entering into future contracts, contracting out for a longer duration with suppliers. Creating supply chain resiliency (maintaining inventory etc) avoids production disruptions</t>
  </si>
  <si>
    <t>Approximate hourly salary/wage rate per employee.</t>
  </si>
  <si>
    <t>Finance/HR</t>
  </si>
  <si>
    <t>Additional overheads</t>
  </si>
  <si>
    <t>Annual depreciation allocation on machinery</t>
  </si>
  <si>
    <t>Annual depreciation allocation on other assets</t>
  </si>
  <si>
    <t xml:space="preserve">Assumption </t>
  </si>
  <si>
    <t>Actual volumes 2019-2021 of business received from Research Partner's Client excluding volumes related the pilot.</t>
  </si>
  <si>
    <t>Assumption</t>
  </si>
  <si>
    <t>Input required. Industry Carbon offset credits are priced at $50-75.</t>
  </si>
  <si>
    <t>Input an estimate of the confidence of benefit realization</t>
  </si>
  <si>
    <t xml:space="preserve">This monetization metric estimates that the Research Partner will realize sustained financial benefit through incremental business volumes and a higher per unit contribution margin from offering packaging solutions to its clients.  Processed food companies, such as the Research Partner's Client, can effectively use packaging recycled content to generate cost savings, improve brand reputation, and reduce their environmental impact.  Given, packaging is most visible to consumers, it remains critical to communications and sustainability strategy. </t>
  </si>
  <si>
    <t xml:space="preserve">Compared contribution margin earned/likely to be earned from the packaging initiative as compared to contribution margin without the packaging initiative . The difference is then multiplied with an attribution factor (estimate%) and confidence of benefit realization (100%) to get the incremental benefit earned over the period 2020-2025.  </t>
  </si>
  <si>
    <t xml:space="preserve">Successful execution of the pilot project to the Research Partner's Client will result in: 1) Sustained volume commitments over the period 2020-2025  2) Sustained contribution margin derived from a price premium over the period 2020-2025 3) Continuous growth in sales of products </t>
  </si>
  <si>
    <t>This monetization metric estimates that the Research Partner's proactive efforts at increasing recyclable content in a packaging solution for clients place it in a favorable position to translate this success to incremental contribution/business to be earned from other clients.  EU regulations banning single use non recyclable plastic and incentivizing recycled material use, will become effective closer to 2025 and Research Partner's clients will transition to these sustainable packaging solutions as timelines for compliance get closer.</t>
  </si>
  <si>
    <t>Successful execution of the pilot project will result in:
1) Incremental business volume commitment from Research Partner's Client over the period 2021-2025 (i.e., higher than Business as usual volumes driven by Research Partner's service delivery on pilot testing of different packaging solutions for clients 2) Predictability in demand planning, stronger relations with suppliers and a diversified supplier base may lead to reduction in price volatility of material for Research Partner
3) Innovations such as light-weight materials may result in cost benefits driven by efficiencies in secondary packaging and in the transportation of goods</t>
  </si>
  <si>
    <t xml:space="preserve">Average annual volumes of packing material consumed before and after the material replacement initiative are estimated. The volumes are multiplied by the associated GhG emissions quantity, assessed based on a Life Cycle Analysis (LCA). The differential in the GhG emissions is multiplied by an estimated social cost of carbon or internal price of carbon offsets. </t>
  </si>
  <si>
    <t xml:space="preserve">Successful execution of the pilot project will result in: 1)  Sustained business volume commitment from Research Partner's Client over the period 2021-2025 2) Associated GhG emissions based on a Life Cycle Analysis (LCA) of the material 3) Reduced regulatory compliance - Carbon tax </t>
  </si>
  <si>
    <t>A phased conversion by Research Partner's clients beginning from 2021 to 100% by 2025. Successful execution will yield incremental contribution margin</t>
  </si>
  <si>
    <t>Illustrative Data</t>
  </si>
  <si>
    <t>INPUT REQUIRED. Enter a negative % signifying reduction in price. Create better supply chain resiliency - maintaining inventory, identifying diverse base of suppliers, negotiating price contracts (best efforts)</t>
  </si>
  <si>
    <t>The purpose of this model is to show the tangible and intangible benefits of increasing recyclable content in food packaging material.  The model was developed for one of CSB's Research partner, a private label processed food producer and distributor operating primarily in the B2B category in Europe.   In this specific project, the Research Partner or RP is responsible for packing its European client's food product and delivering it to the point of sale while complying with EU standards on food preservation and quality, allowable packaging material usage and end of life considerations (laws to become applicable in the future).    Through early innovation in packaging design, the RP created business growth opportunities while potentially reducing risk for itself and its clients.
The monetization methodology is based on NYU Stern CSB's ROSI framework process explained in the following tab. For our analysis we interviewed key stakeholders from the Research partner,reviewed research literature, and developed a model to monetize the specific benefits. 
The model is intended to show how ROSI is applied in a specific context and how related benefits are calculated.  We hope that users will adopt this comprehensive approach that goes beyond the traditional way of calculating Return on Investment in evaluating the return on their organization's sustainability initiatives.  We also hope that they will use this aproach to make the business case to sustain and grow investments in sustainability in their respective organizations.
NYU Stern CSB does not provide any type of guarantees of the results and this tool is meant for informational purposes only.</t>
  </si>
  <si>
    <t>This monetization metric estimates whether any changes to shelf life of the packaged food occur as a result of the packaging changes and does it result in a higher risk of loss from food wastage. Given the testing is still underway, the final impacts cannot be estimated at this time.  Preliminary results indicate no changes in shelf life found so far per the Research Partner</t>
  </si>
  <si>
    <r>
      <t xml:space="preserve">Acknowledgment: This model was developed by Associate Research Scholar Divya Chandra, and reviewed by Senior Research Lead Chisara Ehiemere, of the NYU Stern Center for Sustainable Business. Funding for its development was provided by one of CSB's Research Partner. This model was developed as the basis for a practical guide to institutions and is not intended to serve as an endorsement, source of primary data, or illustration of either effective or ineffective management.  For questions or other research related information, please contact Chisara Ehiemere at </t>
    </r>
    <r>
      <rPr>
        <u/>
        <sz val="12"/>
        <color rgb="FF000000"/>
        <rFont val="Arial"/>
        <family val="2"/>
      </rPr>
      <t>ce2198@stern.nyu.edu</t>
    </r>
    <r>
      <rPr>
        <sz val="12"/>
        <color rgb="FF000000"/>
        <rFont val="Arial"/>
        <family val="2"/>
      </rPr>
      <t xml:space="preserve"> or Divya Chandra at </t>
    </r>
    <r>
      <rPr>
        <u/>
        <sz val="12"/>
        <color rgb="FF000000"/>
        <rFont val="Arial"/>
        <family val="2"/>
      </rPr>
      <t>dc4718@stern.nyu.edu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</si>
</sst>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quot;$&quot;#,##0.0000_);[Red]\(&quot;$&quot;#,##0.0000\)"/>
    <numFmt numFmtId="167" formatCode="[$-409]d\-mmm\-yy;@"/>
    <numFmt numFmtId="168" formatCode="_([$€-2]\ * #,##0.00_);_([$€-2]\ * \(#,##0.00\);_([$€-2]\ * &quot;-&quot;??_);_(@_)"/>
    <numFmt numFmtId="169" formatCode="_([$€-2]\ * #,##0_);_([$€-2]\ * \(#,##0\);_([$€-2]\ * &quot;-&quot;??_);_(@_)"/>
    <numFmt numFmtId="170" formatCode="_(* #,##0.000_);_(* \(#,##0.000\);_(* &quot;-&quot;??_);_(@_)"/>
    <numFmt numFmtId="171" formatCode="_(* #,##0.0_);_(* \(#,##0.0\);_(* &quot;-&quot;?_);_(@_)"/>
    <numFmt numFmtId="172" formatCode="_(* #,##0.00000_);_(* \(#,##0.00000\);_(* &quot;-&quot;??_);_(@_)"/>
    <numFmt numFmtId="173" formatCode="_([$€-2]\ * #,##0.0000_);_([$€-2]\ * \(#,##0.0000\);_([$€-2]\ * &quot;-&quot;??_);_(@_)"/>
    <numFmt numFmtId="174" formatCode="_(&quot;$&quot;* #,##0_);_(&quot;$&quot;* \(#,##0\);_(&quot;$&quot;* &quot;-&quot;??_);_(@_)"/>
    <numFmt numFmtId="175" formatCode="0.0"/>
    <numFmt numFmtId="176" formatCode="mmmm\ yyyy"/>
  </numFmts>
  <fonts count="77" x14ac:knownFonts="1">
    <font>
      <sz val="11"/>
      <color theme="1"/>
      <name val="Calibri"/>
      <family val="2"/>
      <scheme val="minor"/>
    </font>
    <font>
      <sz val="11"/>
      <color theme="1"/>
      <name val="Calibri"/>
      <family val="2"/>
      <scheme val="minor"/>
    </font>
    <font>
      <b/>
      <sz val="12"/>
      <color rgb="FF7030A0"/>
      <name val="Arial"/>
      <family val="2"/>
    </font>
    <font>
      <sz val="10"/>
      <color theme="1"/>
      <name val="Arial"/>
      <family val="2"/>
    </font>
    <font>
      <b/>
      <sz val="10"/>
      <color rgb="FF7030A0"/>
      <name val="Arial"/>
      <family val="2"/>
    </font>
    <font>
      <sz val="11"/>
      <color theme="1"/>
      <name val="Arial"/>
      <family val="2"/>
    </font>
    <font>
      <b/>
      <sz val="9"/>
      <color theme="0"/>
      <name val="Arial"/>
      <family val="2"/>
    </font>
    <font>
      <sz val="9"/>
      <color theme="1"/>
      <name val="Arial"/>
      <family val="2"/>
    </font>
    <font>
      <sz val="9"/>
      <name val="Arial"/>
      <family val="2"/>
    </font>
    <font>
      <b/>
      <i/>
      <sz val="9"/>
      <color theme="1"/>
      <name val="Arial"/>
      <family val="2"/>
    </font>
    <font>
      <i/>
      <sz val="9"/>
      <color theme="1"/>
      <name val="Arial"/>
      <family val="2"/>
    </font>
    <font>
      <sz val="9"/>
      <color theme="8" tint="-0.249977111117893"/>
      <name val="Arial"/>
      <family val="2"/>
    </font>
    <font>
      <b/>
      <i/>
      <sz val="9"/>
      <name val="Arial"/>
      <family val="2"/>
    </font>
    <font>
      <i/>
      <sz val="10"/>
      <color theme="1"/>
      <name val="Arial"/>
      <family val="2"/>
    </font>
    <font>
      <sz val="10"/>
      <name val="Arial"/>
      <family val="2"/>
    </font>
    <font>
      <b/>
      <i/>
      <sz val="10"/>
      <color theme="1"/>
      <name val="Arial"/>
      <family val="2"/>
    </font>
    <font>
      <sz val="9"/>
      <color rgb="FF3F3F76"/>
      <name val="Arial"/>
      <family val="2"/>
    </font>
    <font>
      <b/>
      <sz val="9"/>
      <color rgb="FFFA7D00"/>
      <name val="Arial"/>
      <family val="2"/>
    </font>
    <font>
      <b/>
      <i/>
      <sz val="11"/>
      <color theme="1"/>
      <name val="Arial"/>
      <family val="2"/>
    </font>
    <font>
      <sz val="11"/>
      <color theme="1" tint="0.14999847407452621"/>
      <name val="Arial"/>
      <family val="2"/>
    </font>
    <font>
      <sz val="11"/>
      <color theme="1"/>
      <name val="Calibri"/>
      <family val="2"/>
    </font>
    <font>
      <sz val="10"/>
      <color theme="1" tint="0.14999847407452621"/>
      <name val="Arial"/>
      <family val="2"/>
    </font>
    <font>
      <b/>
      <sz val="10"/>
      <color theme="1" tint="0.14999847407452621"/>
      <name val="Consolas"/>
      <family val="3"/>
    </font>
    <font>
      <sz val="10"/>
      <color theme="1" tint="0.14999847407452621"/>
      <name val="Consolas"/>
      <family val="3"/>
    </font>
    <font>
      <sz val="14"/>
      <color theme="1" tint="0.14999847407452621"/>
      <name val="Arial"/>
      <family val="2"/>
    </font>
    <font>
      <sz val="10"/>
      <color rgb="FFFF0000"/>
      <name val="Arial"/>
      <family val="2"/>
    </font>
    <font>
      <sz val="36"/>
      <color theme="1" tint="0.14999847407452621"/>
      <name val="Arial"/>
      <family val="2"/>
    </font>
    <font>
      <b/>
      <sz val="18"/>
      <color theme="1" tint="0.14999847407452621"/>
      <name val="Arial"/>
      <family val="2"/>
    </font>
    <font>
      <sz val="10"/>
      <color theme="2"/>
      <name val="Arial"/>
      <family val="2"/>
    </font>
    <font>
      <sz val="9"/>
      <color rgb="FF0070C0"/>
      <name val="Arial"/>
      <family val="2"/>
    </font>
    <font>
      <b/>
      <sz val="9"/>
      <name val="Arial"/>
      <family val="2"/>
    </font>
    <font>
      <b/>
      <sz val="11"/>
      <color theme="1"/>
      <name val="Calibri"/>
      <family val="2"/>
      <scheme val="minor"/>
    </font>
    <font>
      <b/>
      <sz val="9"/>
      <color theme="1"/>
      <name val="Arial"/>
      <family val="2"/>
    </font>
    <font>
      <b/>
      <sz val="11"/>
      <color rgb="FFFF0000"/>
      <name val="Calibri"/>
      <family val="2"/>
      <scheme val="minor"/>
    </font>
    <font>
      <u/>
      <sz val="11"/>
      <color theme="10"/>
      <name val="Calibri"/>
      <family val="2"/>
      <scheme val="minor"/>
    </font>
    <font>
      <b/>
      <i/>
      <sz val="10"/>
      <color rgb="FF7030A0"/>
      <name val="Arial"/>
      <family val="2"/>
    </font>
    <font>
      <b/>
      <sz val="9"/>
      <color rgb="FFFF0000"/>
      <name val="Arial"/>
      <family val="2"/>
    </font>
    <font>
      <b/>
      <sz val="9"/>
      <color rgb="FF7030A0"/>
      <name val="Arial"/>
      <family val="2"/>
    </font>
    <font>
      <sz val="9"/>
      <color rgb="FFFF0000"/>
      <name val="Arial"/>
      <family val="2"/>
    </font>
    <font>
      <sz val="9"/>
      <color rgb="FF0000FF"/>
      <name val="Arial"/>
      <family val="2"/>
    </font>
    <font>
      <b/>
      <sz val="10"/>
      <name val="Arial"/>
      <family val="2"/>
    </font>
    <font>
      <b/>
      <sz val="10"/>
      <color theme="1"/>
      <name val="Arial"/>
      <family val="2"/>
    </font>
    <font>
      <b/>
      <sz val="10"/>
      <color theme="0"/>
      <name val="Arial"/>
      <family val="2"/>
    </font>
    <font>
      <sz val="10"/>
      <color rgb="FF3F3F76"/>
      <name val="Calibri"/>
      <family val="2"/>
    </font>
    <font>
      <b/>
      <sz val="11"/>
      <color theme="0"/>
      <name val="Calibri"/>
      <family val="2"/>
      <scheme val="minor"/>
    </font>
    <font>
      <b/>
      <i/>
      <sz val="9"/>
      <color rgb="FF7030A0"/>
      <name val="Arial"/>
      <family val="2"/>
    </font>
    <font>
      <b/>
      <u/>
      <sz val="11"/>
      <color rgb="FF7030A0"/>
      <name val="Arial"/>
      <family val="2"/>
    </font>
    <font>
      <b/>
      <sz val="18"/>
      <color rgb="FF57068C"/>
      <name val="Arial"/>
      <family val="2"/>
    </font>
    <font>
      <sz val="18"/>
      <color theme="1" tint="0.14999847407452621"/>
      <name val="Arial"/>
      <family val="2"/>
    </font>
    <font>
      <i/>
      <sz val="16"/>
      <color theme="1" tint="0.14999847407452621"/>
      <name val="Arial"/>
      <family val="2"/>
    </font>
    <font>
      <sz val="12"/>
      <color theme="1"/>
      <name val="Arial"/>
      <family val="2"/>
    </font>
    <font>
      <u/>
      <sz val="12"/>
      <color theme="9"/>
      <name val="Arial"/>
      <family val="2"/>
    </font>
    <font>
      <b/>
      <sz val="12"/>
      <color theme="1"/>
      <name val="Arial"/>
      <family val="2"/>
    </font>
    <font>
      <sz val="12"/>
      <color theme="1"/>
      <name val="Arial"/>
      <family val="2"/>
    </font>
    <font>
      <sz val="12"/>
      <color theme="1"/>
      <name val="Calibri"/>
      <family val="2"/>
    </font>
    <font>
      <sz val="12"/>
      <name val="Arial"/>
      <family val="2"/>
    </font>
    <font>
      <b/>
      <sz val="12"/>
      <color rgb="FFFFFFFF"/>
      <name val="Arial"/>
      <family val="2"/>
    </font>
    <font>
      <b/>
      <sz val="12"/>
      <color theme="0"/>
      <name val="Calibri"/>
      <family val="2"/>
    </font>
    <font>
      <b/>
      <sz val="12"/>
      <color rgb="FF000000"/>
      <name val="Arial"/>
      <family val="2"/>
    </font>
    <font>
      <b/>
      <sz val="12"/>
      <color theme="0"/>
      <name val="Arial"/>
      <family val="2"/>
    </font>
    <font>
      <sz val="12"/>
      <color rgb="FF000000"/>
      <name val="Arial"/>
      <family val="2"/>
    </font>
    <font>
      <u/>
      <sz val="12"/>
      <color theme="10"/>
      <name val="Arial"/>
      <family val="2"/>
    </font>
    <font>
      <b/>
      <u/>
      <sz val="12"/>
      <color theme="10"/>
      <name val="Arial"/>
      <family val="2"/>
    </font>
    <font>
      <b/>
      <sz val="12"/>
      <color rgb="FFFF0000"/>
      <name val="Calibri"/>
      <family val="2"/>
    </font>
    <font>
      <b/>
      <sz val="12"/>
      <color theme="1"/>
      <name val="Calibri"/>
      <family val="2"/>
    </font>
    <font>
      <b/>
      <sz val="12"/>
      <name val="Arial"/>
      <family val="2"/>
    </font>
    <font>
      <b/>
      <u/>
      <sz val="11"/>
      <color theme="10"/>
      <name val="Calibri"/>
      <family val="2"/>
      <scheme val="minor"/>
    </font>
    <font>
      <b/>
      <u/>
      <sz val="9"/>
      <color rgb="FF7030A0"/>
      <name val="Arial"/>
      <family val="2"/>
    </font>
    <font>
      <i/>
      <sz val="9"/>
      <name val="Arial"/>
      <family val="2"/>
    </font>
    <font>
      <u/>
      <sz val="9"/>
      <name val="Arial"/>
      <family val="2"/>
    </font>
    <font>
      <u/>
      <sz val="9"/>
      <color theme="10"/>
      <name val="Calibri"/>
      <family val="2"/>
      <scheme val="minor"/>
    </font>
    <font>
      <u/>
      <sz val="9"/>
      <color theme="10"/>
      <name val="Arial"/>
      <family val="2"/>
    </font>
    <font>
      <sz val="10"/>
      <color rgb="FF000000"/>
      <name val="Calibri"/>
      <family val="2"/>
      <scheme val="minor"/>
    </font>
    <font>
      <sz val="10"/>
      <color rgb="FF000000"/>
      <name val="Arial"/>
      <family val="2"/>
    </font>
    <font>
      <b/>
      <sz val="24"/>
      <color theme="1"/>
      <name val="Arial"/>
      <family val="2"/>
    </font>
    <font>
      <sz val="10"/>
      <color rgb="FF1F1E33"/>
      <name val="Arial"/>
      <family val="2"/>
    </font>
    <font>
      <u/>
      <sz val="12"/>
      <color rgb="FF000000"/>
      <name val="Arial"/>
      <family val="2"/>
    </font>
  </fonts>
  <fills count="24">
    <fill>
      <patternFill patternType="none"/>
    </fill>
    <fill>
      <patternFill patternType="gray125"/>
    </fill>
    <fill>
      <patternFill patternType="solid">
        <fgColor rgb="FF7030A0"/>
        <bgColor indexed="64"/>
      </patternFill>
    </fill>
    <fill>
      <patternFill patternType="solid">
        <fgColor rgb="FFDAC2EC"/>
        <bgColor indexed="64"/>
      </patternFill>
    </fill>
    <fill>
      <patternFill patternType="solid">
        <fgColor theme="7" tint="0.59999389629810485"/>
        <bgColor indexed="64"/>
      </patternFill>
    </fill>
    <fill>
      <patternFill patternType="solid">
        <fgColor rgb="FFE7D3F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92D050"/>
        <bgColor indexed="64"/>
      </patternFill>
    </fill>
    <fill>
      <patternFill patternType="solid">
        <fgColor theme="9"/>
        <bgColor indexed="64"/>
      </patternFill>
    </fill>
    <fill>
      <patternFill patternType="solid">
        <fgColor theme="7" tint="0.39997558519241921"/>
        <bgColor indexed="64"/>
      </patternFill>
    </fill>
    <fill>
      <patternFill patternType="solid">
        <fgColor rgb="FF00B0F0"/>
        <bgColor indexed="64"/>
      </patternFill>
    </fill>
    <fill>
      <patternFill patternType="solid">
        <fgColor rgb="FF57068C"/>
        <bgColor rgb="FF57068C"/>
      </patternFill>
    </fill>
    <fill>
      <patternFill patternType="solid">
        <fgColor rgb="FFEFEEEC"/>
        <bgColor rgb="FFEFEEEC"/>
      </patternFill>
    </fill>
    <fill>
      <patternFill patternType="solid">
        <fgColor rgb="FFBF95DF"/>
        <bgColor rgb="FFBA8DFF"/>
      </patternFill>
    </fill>
    <fill>
      <patternFill patternType="solid">
        <fgColor rgb="FF00B0F0"/>
        <bgColor rgb="FF008000"/>
      </patternFill>
    </fill>
    <fill>
      <patternFill patternType="solid">
        <fgColor theme="0"/>
        <bgColor rgb="FFEFEEEC"/>
      </patternFill>
    </fill>
    <fill>
      <patternFill patternType="solid">
        <fgColor theme="0"/>
        <bgColor rgb="FFBA8DFF"/>
      </patternFill>
    </fill>
    <fill>
      <patternFill patternType="solid">
        <fgColor theme="0"/>
        <bgColor rgb="FF008000"/>
      </patternFill>
    </fill>
    <fill>
      <patternFill patternType="solid">
        <fgColor rgb="FF92D050"/>
        <bgColor rgb="FF008000"/>
      </patternFill>
    </fill>
    <fill>
      <patternFill patternType="solid">
        <fgColor rgb="FF7030A0"/>
        <bgColor rgb="FFBA8DFF"/>
      </patternFill>
    </fill>
    <fill>
      <patternFill patternType="solid">
        <fgColor rgb="FFFFFFFF"/>
        <bgColor rgb="FFFFFFFF"/>
      </patternFill>
    </fill>
    <fill>
      <patternFill patternType="solid">
        <fgColor theme="8" tint="0.79998168889431442"/>
        <bgColor indexed="64"/>
      </patternFill>
    </fill>
  </fills>
  <borders count="26">
    <border>
      <left/>
      <right/>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FFFFFF"/>
      </left>
      <right style="medium">
        <color rgb="FFFFFFFF"/>
      </right>
      <top style="medium">
        <color rgb="FFFFFFFF"/>
      </top>
      <bottom/>
      <diagonal/>
    </border>
    <border>
      <left style="medium">
        <color rgb="FFFFFFFF"/>
      </left>
      <right style="medium">
        <color rgb="FFFFFFFF"/>
      </right>
      <top style="thin">
        <color rgb="FFADABA1"/>
      </top>
      <bottom style="thin">
        <color rgb="FFADABA1"/>
      </bottom>
      <diagonal/>
    </border>
    <border>
      <left style="medium">
        <color rgb="FFFFFFFF"/>
      </left>
      <right style="medium">
        <color rgb="FFFFFFFF"/>
      </right>
      <top style="thin">
        <color rgb="FFADABA1"/>
      </top>
      <bottom/>
      <diagonal/>
    </border>
    <border>
      <left/>
      <right style="medium">
        <color rgb="FFFFFFFF"/>
      </right>
      <top style="thin">
        <color rgb="FFADABA1"/>
      </top>
      <bottom style="thin">
        <color rgb="FFADABA1"/>
      </bottom>
      <diagonal/>
    </border>
    <border>
      <left style="medium">
        <color rgb="FFFFFFFF"/>
      </left>
      <right style="medium">
        <color rgb="FFFFFFFF"/>
      </right>
      <top/>
      <bottom/>
      <diagonal/>
    </border>
  </borders>
  <cellStyleXfs count="1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4" fillId="0" borderId="0"/>
    <xf numFmtId="9" fontId="14" fillId="0" borderId="0" applyFont="0" applyFill="0" applyBorder="0" applyAlignment="0" applyProtection="0"/>
    <xf numFmtId="0" fontId="17" fillId="8" borderId="12" applyNumberFormat="0" applyAlignment="0" applyProtection="0"/>
    <xf numFmtId="0" fontId="16" fillId="7" borderId="12" applyNumberFormat="0" applyAlignment="0" applyProtection="0"/>
    <xf numFmtId="0" fontId="20" fillId="0" borderId="0"/>
    <xf numFmtId="0" fontId="14" fillId="0" borderId="0"/>
    <xf numFmtId="0" fontId="34" fillId="0" borderId="0" applyNumberFormat="0" applyFill="0" applyBorder="0" applyAlignment="0" applyProtection="0"/>
    <xf numFmtId="0" fontId="43" fillId="7" borderId="12" applyNumberFormat="0" applyBorder="0" applyAlignment="0" applyProtection="0"/>
    <xf numFmtId="0" fontId="1" fillId="0" borderId="0"/>
    <xf numFmtId="0" fontId="20" fillId="0" borderId="0"/>
    <xf numFmtId="0" fontId="14" fillId="0" borderId="0"/>
    <xf numFmtId="0" fontId="34" fillId="0" borderId="0" applyNumberFormat="0" applyFill="0" applyBorder="0" applyAlignment="0" applyProtection="0"/>
    <xf numFmtId="0" fontId="53" fillId="0" borderId="0"/>
    <xf numFmtId="0" fontId="61" fillId="0" borderId="0" applyNumberFormat="0" applyFill="0" applyBorder="0" applyAlignment="0" applyProtection="0"/>
    <xf numFmtId="0" fontId="72" fillId="0" borderId="0"/>
  </cellStyleXfs>
  <cellXfs count="452">
    <xf numFmtId="0" fontId="0" fillId="0" borderId="0" xfId="0"/>
    <xf numFmtId="0" fontId="2" fillId="0" borderId="0" xfId="0" applyFont="1" applyAlignment="1">
      <alignment vertical="center"/>
    </xf>
    <xf numFmtId="0" fontId="3" fillId="0" borderId="0" xfId="0" applyFont="1"/>
    <xf numFmtId="0" fontId="3" fillId="0" borderId="0" xfId="0" applyFont="1" applyAlignment="1">
      <alignment vertical="center"/>
    </xf>
    <xf numFmtId="0" fontId="4" fillId="0" borderId="0" xfId="0" applyFont="1" applyAlignment="1">
      <alignment vertical="center"/>
    </xf>
    <xf numFmtId="0" fontId="7" fillId="0" borderId="1" xfId="0" applyFont="1" applyBorder="1" applyAlignment="1">
      <alignment horizontal="left" vertical="center"/>
    </xf>
    <xf numFmtId="9" fontId="8" fillId="0" borderId="0" xfId="2" applyFont="1" applyBorder="1" applyAlignment="1">
      <alignment horizontal="right" vertical="center"/>
    </xf>
    <xf numFmtId="0" fontId="9" fillId="0" borderId="1" xfId="0" applyFont="1" applyBorder="1" applyAlignment="1">
      <alignment horizontal="left" vertical="center"/>
    </xf>
    <xf numFmtId="9" fontId="8" fillId="0" borderId="9" xfId="2" applyFont="1" applyBorder="1" applyAlignment="1">
      <alignment horizontal="right" vertical="center"/>
    </xf>
    <xf numFmtId="43" fontId="3" fillId="0" borderId="0" xfId="0" applyNumberFormat="1" applyFont="1"/>
    <xf numFmtId="0" fontId="9" fillId="3" borderId="1" xfId="0" applyFont="1" applyFill="1" applyBorder="1" applyAlignment="1">
      <alignment horizontal="left" vertical="center"/>
    </xf>
    <xf numFmtId="0" fontId="7" fillId="0" borderId="10" xfId="0" applyFont="1" applyBorder="1" applyAlignment="1">
      <alignment horizontal="left" vertical="center"/>
    </xf>
    <xf numFmtId="9" fontId="8" fillId="3" borderId="0" xfId="2" applyFont="1" applyFill="1" applyBorder="1" applyAlignment="1">
      <alignment horizontal="right" vertical="center"/>
    </xf>
    <xf numFmtId="9" fontId="8" fillId="3" borderId="9" xfId="2" applyFont="1" applyFill="1" applyBorder="1" applyAlignment="1">
      <alignment horizontal="right" vertical="center"/>
    </xf>
    <xf numFmtId="0" fontId="10" fillId="5" borderId="1" xfId="0" applyFont="1" applyFill="1" applyBorder="1" applyAlignment="1">
      <alignment horizontal="left" vertical="center"/>
    </xf>
    <xf numFmtId="0" fontId="6" fillId="2" borderId="2" xfId="0" applyFont="1" applyFill="1" applyBorder="1" applyAlignment="1">
      <alignment horizontal="right" vertical="center"/>
    </xf>
    <xf numFmtId="0" fontId="9" fillId="3" borderId="6" xfId="0" applyFont="1" applyFill="1" applyBorder="1" applyAlignment="1">
      <alignment horizontal="left" vertical="center"/>
    </xf>
    <xf numFmtId="0" fontId="7" fillId="0" borderId="9" xfId="0" applyFont="1" applyBorder="1" applyAlignment="1">
      <alignment horizontal="center" vertical="center"/>
    </xf>
    <xf numFmtId="0" fontId="7" fillId="3" borderId="9" xfId="0" applyFont="1" applyFill="1" applyBorder="1" applyAlignment="1">
      <alignment horizontal="center" vertical="center"/>
    </xf>
    <xf numFmtId="0" fontId="7" fillId="0" borderId="0" xfId="0" applyFont="1" applyFill="1" applyBorder="1"/>
    <xf numFmtId="0" fontId="6" fillId="2" borderId="4" xfId="0" applyFont="1" applyFill="1" applyBorder="1" applyAlignment="1">
      <alignment horizontal="center" vertical="center"/>
    </xf>
    <xf numFmtId="0" fontId="0" fillId="6" borderId="0" xfId="0" applyFill="1"/>
    <xf numFmtId="165" fontId="11" fillId="0" borderId="0" xfId="0" applyNumberFormat="1" applyFont="1" applyAlignment="1">
      <alignment vertical="center"/>
    </xf>
    <xf numFmtId="0" fontId="9" fillId="0" borderId="1" xfId="0" applyFont="1" applyFill="1" applyBorder="1" applyAlignment="1">
      <alignment horizontal="left" vertical="center"/>
    </xf>
    <xf numFmtId="9" fontId="29" fillId="0" borderId="0" xfId="2" applyFont="1" applyBorder="1"/>
    <xf numFmtId="0" fontId="15" fillId="0" borderId="0" xfId="0" applyFont="1" applyAlignment="1">
      <alignment vertical="center"/>
    </xf>
    <xf numFmtId="9" fontId="8" fillId="3" borderId="7" xfId="2" applyFont="1" applyFill="1" applyBorder="1" applyAlignment="1">
      <alignment horizontal="right" vertical="center"/>
    </xf>
    <xf numFmtId="9" fontId="8" fillId="3" borderId="8" xfId="2" applyFont="1" applyFill="1" applyBorder="1" applyAlignment="1">
      <alignment horizontal="right" vertical="center"/>
    </xf>
    <xf numFmtId="0" fontId="9" fillId="4" borderId="10" xfId="0" applyFont="1" applyFill="1" applyBorder="1" applyAlignment="1">
      <alignment horizontal="left" vertical="center"/>
    </xf>
    <xf numFmtId="0" fontId="9" fillId="4" borderId="11" xfId="0" applyFont="1" applyFill="1" applyBorder="1" applyAlignment="1">
      <alignment horizontal="center" vertical="center"/>
    </xf>
    <xf numFmtId="0" fontId="9" fillId="3" borderId="8" xfId="0" applyFont="1" applyFill="1" applyBorder="1" applyAlignment="1">
      <alignment horizontal="center" vertical="center"/>
    </xf>
    <xf numFmtId="9" fontId="29" fillId="0" borderId="5" xfId="2" applyFont="1" applyBorder="1"/>
    <xf numFmtId="0" fontId="7" fillId="0" borderId="1" xfId="0" applyFont="1" applyFill="1" applyBorder="1" applyAlignment="1">
      <alignment horizontal="left" vertical="center"/>
    </xf>
    <xf numFmtId="0" fontId="9" fillId="5" borderId="6" xfId="0" applyFont="1" applyFill="1" applyBorder="1" applyAlignment="1">
      <alignment horizontal="left" vertical="center"/>
    </xf>
    <xf numFmtId="0" fontId="8" fillId="0" borderId="0" xfId="0" applyFont="1" applyBorder="1" applyAlignment="1">
      <alignment wrapText="1"/>
    </xf>
    <xf numFmtId="10" fontId="8" fillId="0" borderId="0" xfId="2" applyNumberFormat="1" applyFont="1" applyBorder="1"/>
    <xf numFmtId="169" fontId="10" fillId="0" borderId="0" xfId="0" applyNumberFormat="1" applyFont="1" applyBorder="1" applyAlignment="1">
      <alignment horizontal="left" vertical="center"/>
    </xf>
    <xf numFmtId="169" fontId="7" fillId="0" borderId="0" xfId="0" applyNumberFormat="1" applyFont="1" applyBorder="1" applyAlignment="1">
      <alignment horizontal="left" vertical="center"/>
    </xf>
    <xf numFmtId="0" fontId="7" fillId="5" borderId="7" xfId="0" applyFont="1" applyFill="1" applyBorder="1"/>
    <xf numFmtId="0" fontId="7" fillId="5" borderId="7" xfId="0" applyFont="1" applyFill="1" applyBorder="1" applyAlignment="1">
      <alignment vertical="center"/>
    </xf>
    <xf numFmtId="0" fontId="8" fillId="0" borderId="0" xfId="0" applyFont="1" applyFill="1" applyBorder="1" applyAlignment="1">
      <alignment wrapText="1"/>
    </xf>
    <xf numFmtId="0" fontId="7" fillId="0" borderId="9" xfId="0" applyFont="1" applyFill="1" applyBorder="1"/>
    <xf numFmtId="164" fontId="7" fillId="0" borderId="0" xfId="3" applyNumberFormat="1" applyFont="1" applyFill="1" applyBorder="1"/>
    <xf numFmtId="0" fontId="7" fillId="0" borderId="0" xfId="0" applyFont="1" applyFill="1" applyBorder="1" applyAlignment="1">
      <alignment vertical="center"/>
    </xf>
    <xf numFmtId="169" fontId="7" fillId="0" borderId="9" xfId="0" applyNumberFormat="1" applyFont="1" applyBorder="1" applyAlignment="1">
      <alignment horizontal="left" vertical="center"/>
    </xf>
    <xf numFmtId="169" fontId="12" fillId="4" borderId="5" xfId="1" applyNumberFormat="1" applyFont="1" applyFill="1" applyBorder="1" applyAlignment="1">
      <alignment horizontal="right" vertical="center"/>
    </xf>
    <xf numFmtId="169" fontId="12" fillId="4" borderId="11" xfId="1" applyNumberFormat="1" applyFont="1" applyFill="1" applyBorder="1" applyAlignment="1">
      <alignment horizontal="right" vertical="center"/>
    </xf>
    <xf numFmtId="0" fontId="7" fillId="0" borderId="9" xfId="0" applyFont="1" applyFill="1" applyBorder="1" applyAlignment="1">
      <alignment horizontal="center"/>
    </xf>
    <xf numFmtId="168" fontId="8" fillId="0" borderId="0" xfId="0" applyNumberFormat="1" applyFont="1" applyFill="1" applyBorder="1"/>
    <xf numFmtId="0" fontId="7" fillId="0" borderId="1" xfId="0" applyFont="1" applyFill="1" applyBorder="1" applyAlignment="1">
      <alignment horizontal="left" vertical="center" wrapText="1"/>
    </xf>
    <xf numFmtId="43" fontId="7" fillId="0" borderId="0" xfId="3" applyNumberFormat="1" applyFont="1" applyFill="1" applyBorder="1"/>
    <xf numFmtId="10" fontId="8" fillId="0" borderId="0" xfId="2" applyNumberFormat="1" applyFont="1" applyBorder="1" applyAlignment="1">
      <alignment wrapText="1"/>
    </xf>
    <xf numFmtId="164" fontId="7" fillId="0" borderId="0" xfId="3" applyNumberFormat="1" applyFont="1" applyFill="1" applyBorder="1" applyAlignment="1">
      <alignment horizontal="left" vertical="center"/>
    </xf>
    <xf numFmtId="0" fontId="7" fillId="0" borderId="9" xfId="0" applyFont="1" applyFill="1" applyBorder="1" applyAlignment="1">
      <alignment horizontal="center" wrapText="1"/>
    </xf>
    <xf numFmtId="0" fontId="10" fillId="0" borderId="9" xfId="0" applyFont="1" applyFill="1" applyBorder="1" applyAlignment="1">
      <alignment horizontal="center"/>
    </xf>
    <xf numFmtId="169" fontId="10" fillId="0" borderId="0" xfId="0" applyNumberFormat="1" applyFont="1" applyFill="1" applyBorder="1" applyAlignment="1">
      <alignment horizontal="left" vertical="center"/>
    </xf>
    <xf numFmtId="9" fontId="8" fillId="3" borderId="6" xfId="2" applyFont="1" applyFill="1" applyBorder="1" applyAlignment="1">
      <alignment horizontal="right" vertical="center"/>
    </xf>
    <xf numFmtId="9" fontId="8" fillId="3" borderId="1" xfId="2" applyFont="1" applyFill="1" applyBorder="1" applyAlignment="1">
      <alignment horizontal="right" vertical="center"/>
    </xf>
    <xf numFmtId="9" fontId="8" fillId="0" borderId="1" xfId="2" applyFont="1" applyBorder="1" applyAlignment="1">
      <alignment horizontal="right" vertical="center"/>
    </xf>
    <xf numFmtId="169" fontId="7" fillId="0" borderId="1" xfId="0" applyNumberFormat="1" applyFont="1" applyBorder="1" applyAlignment="1">
      <alignment horizontal="left" vertical="center"/>
    </xf>
    <xf numFmtId="169" fontId="12" fillId="4" borderId="10" xfId="1" applyNumberFormat="1" applyFont="1" applyFill="1" applyBorder="1" applyAlignment="1">
      <alignment horizontal="right" vertical="center"/>
    </xf>
    <xf numFmtId="164" fontId="7" fillId="0" borderId="9" xfId="3" applyNumberFormat="1" applyFont="1" applyFill="1" applyBorder="1" applyAlignment="1">
      <alignment horizontal="left" vertical="center"/>
    </xf>
    <xf numFmtId="169" fontId="10" fillId="0" borderId="9" xfId="0" applyNumberFormat="1" applyFont="1" applyFill="1" applyBorder="1" applyAlignment="1">
      <alignment horizontal="left" vertical="center"/>
    </xf>
    <xf numFmtId="0" fontId="31" fillId="0" borderId="0" xfId="0" applyFont="1"/>
    <xf numFmtId="169" fontId="9" fillId="0" borderId="0" xfId="0" applyNumberFormat="1" applyFont="1" applyFill="1" applyBorder="1" applyAlignment="1">
      <alignment horizontal="left" vertical="center"/>
    </xf>
    <xf numFmtId="0" fontId="7" fillId="0" borderId="0" xfId="0" applyFont="1" applyFill="1" applyBorder="1" applyAlignment="1">
      <alignment horizontal="center"/>
    </xf>
    <xf numFmtId="0" fontId="31" fillId="0" borderId="0" xfId="0" applyFont="1" applyAlignment="1">
      <alignment horizontal="center"/>
    </xf>
    <xf numFmtId="0" fontId="9" fillId="0" borderId="9" xfId="0" applyFont="1" applyFill="1" applyBorder="1" applyAlignment="1">
      <alignment horizontal="center" wrapText="1"/>
    </xf>
    <xf numFmtId="169" fontId="10" fillId="0" borderId="1" xfId="0" applyNumberFormat="1" applyFont="1" applyFill="1" applyBorder="1" applyAlignment="1">
      <alignment horizontal="left" vertical="center"/>
    </xf>
    <xf numFmtId="9" fontId="8" fillId="0" borderId="1" xfId="2" applyFont="1" applyFill="1" applyBorder="1" applyAlignment="1">
      <alignment horizontal="right" vertical="center"/>
    </xf>
    <xf numFmtId="9" fontId="8" fillId="0" borderId="0" xfId="2" applyFont="1" applyFill="1" applyBorder="1" applyAlignment="1">
      <alignment horizontal="right" vertical="center"/>
    </xf>
    <xf numFmtId="9" fontId="8" fillId="0" borderId="9" xfId="2" applyFont="1" applyFill="1" applyBorder="1" applyAlignment="1">
      <alignment horizontal="right" vertical="center"/>
    </xf>
    <xf numFmtId="169" fontId="7" fillId="0" borderId="1" xfId="0" applyNumberFormat="1" applyFont="1" applyFill="1" applyBorder="1" applyAlignment="1">
      <alignment horizontal="left" vertical="center"/>
    </xf>
    <xf numFmtId="169" fontId="7" fillId="0" borderId="0" xfId="0" applyNumberFormat="1" applyFont="1" applyFill="1" applyBorder="1" applyAlignment="1">
      <alignment horizontal="left" vertical="center"/>
    </xf>
    <xf numFmtId="169" fontId="7" fillId="0" borderId="9" xfId="0" applyNumberFormat="1" applyFont="1" applyFill="1" applyBorder="1" applyAlignment="1">
      <alignment horizontal="left" vertical="center"/>
    </xf>
    <xf numFmtId="0" fontId="9" fillId="3" borderId="7" xfId="0" applyFont="1" applyFill="1" applyBorder="1" applyAlignment="1">
      <alignment horizontal="center" vertical="center"/>
    </xf>
    <xf numFmtId="0" fontId="10" fillId="0" borderId="0" xfId="0" applyFont="1" applyBorder="1" applyAlignment="1">
      <alignment horizontal="center"/>
    </xf>
    <xf numFmtId="0" fontId="7" fillId="3" borderId="0" xfId="0" applyFont="1" applyFill="1" applyBorder="1" applyAlignment="1">
      <alignment horizontal="center" vertical="center"/>
    </xf>
    <xf numFmtId="0" fontId="7" fillId="0" borderId="0" xfId="0" applyFont="1" applyBorder="1" applyAlignment="1">
      <alignment horizontal="center" vertical="center"/>
    </xf>
    <xf numFmtId="0" fontId="9" fillId="4" borderId="5" xfId="0" applyFont="1" applyFill="1" applyBorder="1" applyAlignment="1">
      <alignment horizontal="center" vertical="center"/>
    </xf>
    <xf numFmtId="43" fontId="8" fillId="0" borderId="0" xfId="3" applyNumberFormat="1" applyFont="1" applyFill="1" applyBorder="1"/>
    <xf numFmtId="0" fontId="6" fillId="2" borderId="2" xfId="0" applyFont="1" applyFill="1" applyBorder="1" applyAlignment="1">
      <alignment horizontal="left" vertical="center"/>
    </xf>
    <xf numFmtId="169" fontId="12" fillId="0" borderId="0" xfId="1" applyNumberFormat="1" applyFont="1" applyFill="1" applyBorder="1" applyAlignment="1">
      <alignment horizontal="right" vertical="center"/>
    </xf>
    <xf numFmtId="0" fontId="7" fillId="5" borderId="6" xfId="0" applyFont="1" applyFill="1" applyBorder="1"/>
    <xf numFmtId="0" fontId="7" fillId="5" borderId="8" xfId="0" applyFont="1" applyFill="1" applyBorder="1" applyAlignment="1">
      <alignment vertical="center"/>
    </xf>
    <xf numFmtId="164" fontId="8" fillId="0" borderId="0" xfId="3" applyNumberFormat="1" applyFont="1" applyFill="1" applyBorder="1"/>
    <xf numFmtId="0" fontId="0" fillId="0" borderId="0" xfId="0" applyFill="1"/>
    <xf numFmtId="0" fontId="9" fillId="0" borderId="0" xfId="0" applyFont="1" applyFill="1" applyBorder="1" applyAlignment="1">
      <alignment horizontal="left" vertical="center"/>
    </xf>
    <xf numFmtId="0" fontId="9" fillId="0" borderId="0" xfId="0" applyFont="1" applyFill="1" applyBorder="1" applyAlignment="1">
      <alignment horizontal="center" vertical="center"/>
    </xf>
    <xf numFmtId="169" fontId="9" fillId="0" borderId="0" xfId="3" applyNumberFormat="1" applyFont="1" applyFill="1" applyBorder="1" applyAlignment="1">
      <alignment horizontal="left" vertical="center"/>
    </xf>
    <xf numFmtId="169" fontId="9" fillId="0" borderId="9" xfId="3" applyNumberFormat="1" applyFont="1" applyFill="1" applyBorder="1" applyAlignment="1">
      <alignment horizontal="left" vertical="center"/>
    </xf>
    <xf numFmtId="10" fontId="8" fillId="0" borderId="0" xfId="0" applyNumberFormat="1" applyFont="1" applyFill="1" applyBorder="1"/>
    <xf numFmtId="9" fontId="8" fillId="0" borderId="0" xfId="2" applyFont="1" applyBorder="1"/>
    <xf numFmtId="9" fontId="8" fillId="0" borderId="5" xfId="2" applyFont="1" applyBorder="1"/>
    <xf numFmtId="0" fontId="35" fillId="0" borderId="0" xfId="0" applyFont="1" applyAlignment="1">
      <alignment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0" xfId="0" applyFont="1" applyFill="1" applyBorder="1" applyAlignment="1">
      <alignment horizontal="center" vertical="center"/>
    </xf>
    <xf numFmtId="0" fontId="7" fillId="5" borderId="0" xfId="0" applyFont="1" applyFill="1" applyBorder="1" applyAlignment="1">
      <alignment horizontal="center"/>
    </xf>
    <xf numFmtId="0" fontId="7" fillId="5" borderId="0" xfId="0" applyFont="1" applyFill="1" applyBorder="1"/>
    <xf numFmtId="0" fontId="7" fillId="5" borderId="0" xfId="0" applyFont="1" applyFill="1" applyBorder="1" applyAlignment="1">
      <alignment vertical="center"/>
    </xf>
    <xf numFmtId="0" fontId="7" fillId="0" borderId="0" xfId="0" applyFont="1" applyFill="1" applyBorder="1" applyAlignment="1">
      <alignment wrapText="1"/>
    </xf>
    <xf numFmtId="0" fontId="29" fillId="0" borderId="0" xfId="0" applyFont="1" applyBorder="1"/>
    <xf numFmtId="166" fontId="11" fillId="5" borderId="0" xfId="2" applyNumberFormat="1" applyFont="1" applyFill="1" applyBorder="1" applyAlignment="1">
      <alignment horizontal="right" vertical="center"/>
    </xf>
    <xf numFmtId="0" fontId="3" fillId="5" borderId="0" xfId="0" applyFont="1" applyFill="1" applyBorder="1"/>
    <xf numFmtId="0" fontId="3" fillId="5" borderId="0" xfId="0" applyFont="1" applyFill="1" applyBorder="1" applyAlignment="1">
      <alignment vertical="center"/>
    </xf>
    <xf numFmtId="43" fontId="3" fillId="5" borderId="0" xfId="0" applyNumberFormat="1" applyFont="1" applyFill="1" applyBorder="1"/>
    <xf numFmtId="166" fontId="11" fillId="0" borderId="0" xfId="2" applyNumberFormat="1" applyFont="1" applyFill="1" applyBorder="1" applyAlignment="1">
      <alignment horizontal="right" vertical="center"/>
    </xf>
    <xf numFmtId="0" fontId="9" fillId="5" borderId="1" xfId="0" applyFont="1" applyFill="1" applyBorder="1" applyAlignment="1">
      <alignment horizontal="left" vertical="center"/>
    </xf>
    <xf numFmtId="166" fontId="11" fillId="0" borderId="5" xfId="2" applyNumberFormat="1" applyFont="1" applyFill="1" applyBorder="1" applyAlignment="1">
      <alignment horizontal="right" vertical="center"/>
    </xf>
    <xf numFmtId="0" fontId="7" fillId="5" borderId="9" xfId="0" applyFont="1" applyFill="1" applyBorder="1"/>
    <xf numFmtId="0" fontId="7" fillId="0" borderId="0" xfId="0" applyFont="1" applyFill="1" applyBorder="1" applyAlignment="1">
      <alignment horizontal="center" wrapText="1"/>
    </xf>
    <xf numFmtId="43" fontId="3" fillId="5" borderId="9" xfId="0" applyNumberFormat="1" applyFont="1" applyFill="1" applyBorder="1"/>
    <xf numFmtId="9" fontId="8" fillId="0" borderId="9" xfId="2" applyFont="1" applyBorder="1" applyAlignment="1">
      <alignment horizontal="center"/>
    </xf>
    <xf numFmtId="9" fontId="8" fillId="0" borderId="11" xfId="2" applyFont="1" applyBorder="1" applyAlignment="1">
      <alignment horizontal="center"/>
    </xf>
    <xf numFmtId="0" fontId="8" fillId="0" borderId="9" xfId="0" applyFont="1" applyBorder="1"/>
    <xf numFmtId="9" fontId="8" fillId="0" borderId="9" xfId="2" applyFont="1" applyBorder="1"/>
    <xf numFmtId="0" fontId="32" fillId="5" borderId="0" xfId="0" applyFont="1" applyFill="1" applyBorder="1" applyAlignment="1">
      <alignment horizontal="center"/>
    </xf>
    <xf numFmtId="0" fontId="11" fillId="5" borderId="0" xfId="0" applyFont="1" applyFill="1" applyBorder="1"/>
    <xf numFmtId="0" fontId="11" fillId="5" borderId="0" xfId="0" applyFont="1" applyFill="1" applyBorder="1" applyAlignment="1">
      <alignment vertical="center"/>
    </xf>
    <xf numFmtId="0" fontId="7" fillId="0" borderId="0" xfId="0" applyFont="1" applyBorder="1" applyAlignment="1">
      <alignment horizontal="center"/>
    </xf>
    <xf numFmtId="0" fontId="9" fillId="5" borderId="1" xfId="0" applyFont="1" applyFill="1" applyBorder="1" applyAlignment="1">
      <alignment horizontal="left" vertical="center" wrapText="1"/>
    </xf>
    <xf numFmtId="9" fontId="8" fillId="0" borderId="11" xfId="2" applyFont="1" applyBorder="1"/>
    <xf numFmtId="9" fontId="8" fillId="0" borderId="0" xfId="2" applyFont="1" applyBorder="1" applyAlignment="1">
      <alignment horizontal="center"/>
    </xf>
    <xf numFmtId="0" fontId="6" fillId="2" borderId="7" xfId="0" applyFont="1" applyFill="1" applyBorder="1" applyAlignment="1">
      <alignment vertical="center"/>
    </xf>
    <xf numFmtId="0" fontId="6" fillId="2" borderId="8" xfId="0" applyFont="1" applyFill="1" applyBorder="1" applyAlignment="1">
      <alignment vertical="center"/>
    </xf>
    <xf numFmtId="9" fontId="8" fillId="0" borderId="5" xfId="2" applyFont="1" applyBorder="1" applyAlignment="1">
      <alignment horizontal="center"/>
    </xf>
    <xf numFmtId="0" fontId="36" fillId="0" borderId="0" xfId="0" applyFont="1" applyBorder="1" applyAlignment="1">
      <alignment wrapText="1"/>
    </xf>
    <xf numFmtId="168" fontId="7" fillId="0" borderId="0" xfId="3" applyNumberFormat="1" applyFont="1" applyFill="1" applyBorder="1" applyAlignment="1">
      <alignment horizontal="left" vertical="center"/>
    </xf>
    <xf numFmtId="0" fontId="36" fillId="0" borderId="0" xfId="0" applyFont="1" applyFill="1" applyBorder="1" applyAlignment="1">
      <alignment wrapText="1"/>
    </xf>
    <xf numFmtId="0" fontId="38" fillId="0" borderId="0" xfId="0" applyFont="1" applyFill="1" applyBorder="1" applyAlignment="1">
      <alignment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172" fontId="7" fillId="0" borderId="0" xfId="3" applyNumberFormat="1" applyFont="1" applyFill="1" applyBorder="1" applyAlignment="1">
      <alignment horizontal="left" vertical="center"/>
    </xf>
    <xf numFmtId="0" fontId="8" fillId="0" borderId="0" xfId="0" applyFont="1" applyFill="1" applyBorder="1" applyAlignment="1">
      <alignment horizontal="center"/>
    </xf>
    <xf numFmtId="0" fontId="8" fillId="0" borderId="0" xfId="0" applyFont="1" applyFill="1" applyBorder="1" applyAlignment="1">
      <alignment horizontal="center" wrapText="1"/>
    </xf>
    <xf numFmtId="0" fontId="8" fillId="0" borderId="1" xfId="0" applyFont="1" applyFill="1" applyBorder="1" applyAlignment="1">
      <alignment horizontal="left" vertical="center" wrapText="1"/>
    </xf>
    <xf numFmtId="0" fontId="10" fillId="0" borderId="9" xfId="0" applyFont="1" applyBorder="1" applyAlignment="1">
      <alignment horizontal="center"/>
    </xf>
    <xf numFmtId="9" fontId="8" fillId="0" borderId="0" xfId="2" applyFont="1" applyBorder="1" applyAlignment="1">
      <alignment wrapText="1"/>
    </xf>
    <xf numFmtId="168" fontId="7" fillId="0" borderId="9" xfId="3" applyNumberFormat="1" applyFont="1" applyFill="1" applyBorder="1" applyAlignment="1">
      <alignment horizontal="left" vertical="center"/>
    </xf>
    <xf numFmtId="169" fontId="9" fillId="0" borderId="9" xfId="0" applyNumberFormat="1" applyFont="1" applyFill="1" applyBorder="1" applyAlignment="1">
      <alignment horizontal="left" vertical="center"/>
    </xf>
    <xf numFmtId="169" fontId="7" fillId="0" borderId="0" xfId="3" applyNumberFormat="1" applyFont="1" applyFill="1" applyBorder="1" applyAlignment="1">
      <alignment horizontal="left" vertical="center"/>
    </xf>
    <xf numFmtId="0" fontId="32" fillId="0" borderId="1" xfId="0" applyFont="1" applyFill="1" applyBorder="1" applyAlignment="1">
      <alignment horizontal="left" vertical="center"/>
    </xf>
    <xf numFmtId="0" fontId="8" fillId="0" borderId="1" xfId="0" applyFont="1" applyFill="1" applyBorder="1" applyAlignment="1">
      <alignment horizontal="left" vertical="center"/>
    </xf>
    <xf numFmtId="0" fontId="39" fillId="0" borderId="0" xfId="0" applyFont="1" applyFill="1" applyBorder="1" applyAlignment="1">
      <alignment horizontal="center"/>
    </xf>
    <xf numFmtId="0" fontId="9" fillId="5" borderId="0" xfId="0" applyFont="1" applyFill="1" applyBorder="1" applyAlignment="1">
      <alignment horizontal="center" vertical="center"/>
    </xf>
    <xf numFmtId="9" fontId="8" fillId="5" borderId="0" xfId="2" applyFont="1" applyFill="1" applyBorder="1" applyAlignment="1">
      <alignment horizontal="right" vertical="center"/>
    </xf>
    <xf numFmtId="165" fontId="11" fillId="0" borderId="7" xfId="0" applyNumberFormat="1" applyFont="1" applyBorder="1" applyAlignment="1">
      <alignment vertical="center"/>
    </xf>
    <xf numFmtId="0" fontId="6" fillId="2" borderId="1" xfId="0" applyFont="1" applyFill="1" applyBorder="1" applyAlignment="1">
      <alignment horizontal="right" vertical="center"/>
    </xf>
    <xf numFmtId="9" fontId="8" fillId="5" borderId="9" xfId="2" applyFont="1" applyFill="1" applyBorder="1" applyAlignment="1">
      <alignment horizontal="right" vertical="center"/>
    </xf>
    <xf numFmtId="0" fontId="9" fillId="11" borderId="10" xfId="0" applyFont="1" applyFill="1" applyBorder="1" applyAlignment="1">
      <alignment horizontal="left" vertical="center"/>
    </xf>
    <xf numFmtId="0" fontId="9" fillId="11" borderId="5" xfId="0" applyFont="1" applyFill="1" applyBorder="1" applyAlignment="1">
      <alignment horizontal="center" vertical="center"/>
    </xf>
    <xf numFmtId="169" fontId="12" fillId="11" borderId="5" xfId="1" applyNumberFormat="1" applyFont="1" applyFill="1" applyBorder="1" applyAlignment="1">
      <alignment horizontal="right" vertical="center"/>
    </xf>
    <xf numFmtId="169" fontId="12" fillId="11" borderId="11" xfId="1" applyNumberFormat="1" applyFont="1" applyFill="1" applyBorder="1" applyAlignment="1">
      <alignment horizontal="right" vertical="center"/>
    </xf>
    <xf numFmtId="8" fontId="0" fillId="0" borderId="0" xfId="0" applyNumberFormat="1"/>
    <xf numFmtId="0" fontId="40" fillId="3" borderId="6" xfId="0" applyFont="1" applyFill="1" applyBorder="1" applyAlignment="1">
      <alignment wrapText="1"/>
    </xf>
    <xf numFmtId="0" fontId="41" fillId="0" borderId="1" xfId="0" applyFont="1" applyBorder="1" applyAlignment="1">
      <alignment wrapText="1"/>
    </xf>
    <xf numFmtId="0" fontId="41" fillId="4" borderId="10" xfId="0" applyFont="1" applyFill="1" applyBorder="1" applyAlignment="1">
      <alignment horizontal="left" wrapText="1"/>
    </xf>
    <xf numFmtId="0" fontId="41" fillId="3" borderId="7" xfId="0" applyFont="1" applyFill="1" applyBorder="1" applyAlignment="1">
      <alignment wrapText="1"/>
    </xf>
    <xf numFmtId="44" fontId="40" fillId="4" borderId="5" xfId="1" applyFont="1" applyFill="1" applyBorder="1" applyAlignment="1">
      <alignment vertical="top" wrapText="1"/>
    </xf>
    <xf numFmtId="0" fontId="9" fillId="0" borderId="9" xfId="0" applyFont="1" applyFill="1" applyBorder="1" applyAlignment="1">
      <alignment horizontal="center"/>
    </xf>
    <xf numFmtId="0" fontId="41" fillId="3" borderId="8" xfId="0" applyFont="1" applyFill="1" applyBorder="1" applyAlignment="1">
      <alignment wrapText="1"/>
    </xf>
    <xf numFmtId="0" fontId="40" fillId="0" borderId="0" xfId="0" applyFont="1" applyBorder="1" applyAlignment="1">
      <alignment horizontal="center" vertical="top" wrapText="1"/>
    </xf>
    <xf numFmtId="0" fontId="40" fillId="0" borderId="9" xfId="0" applyFont="1" applyBorder="1" applyAlignment="1">
      <alignment horizontal="center" vertical="top" wrapText="1"/>
    </xf>
    <xf numFmtId="169" fontId="40" fillId="0" borderId="0" xfId="3" applyNumberFormat="1" applyFont="1" applyBorder="1" applyAlignment="1">
      <alignment horizontal="center" vertical="top" wrapText="1"/>
    </xf>
    <xf numFmtId="169" fontId="40" fillId="0" borderId="9" xfId="3" applyNumberFormat="1" applyFont="1" applyBorder="1" applyAlignment="1">
      <alignment horizontal="center" vertical="top" wrapText="1"/>
    </xf>
    <xf numFmtId="44" fontId="40" fillId="4" borderId="11" xfId="1" applyFont="1" applyFill="1" applyBorder="1" applyAlignment="1">
      <alignment vertical="top" wrapText="1"/>
    </xf>
    <xf numFmtId="169" fontId="7" fillId="0" borderId="9" xfId="3" applyNumberFormat="1" applyFont="1" applyFill="1" applyBorder="1" applyAlignment="1">
      <alignment horizontal="left" vertical="center"/>
    </xf>
    <xf numFmtId="0" fontId="41" fillId="0" borderId="0" xfId="0" applyFont="1" applyFill="1" applyBorder="1" applyAlignment="1">
      <alignment horizontal="left" wrapText="1"/>
    </xf>
    <xf numFmtId="44" fontId="40" fillId="0" borderId="0" xfId="1" applyFont="1" applyFill="1" applyBorder="1" applyAlignment="1">
      <alignment vertical="top" wrapText="1"/>
    </xf>
    <xf numFmtId="174" fontId="40" fillId="4" borderId="5" xfId="1" applyNumberFormat="1" applyFont="1" applyFill="1" applyBorder="1" applyAlignment="1">
      <alignment vertical="top" wrapText="1"/>
    </xf>
    <xf numFmtId="174" fontId="40" fillId="4" borderId="11" xfId="1" applyNumberFormat="1" applyFont="1" applyFill="1" applyBorder="1" applyAlignment="1">
      <alignment vertical="top" wrapText="1"/>
    </xf>
    <xf numFmtId="0" fontId="41" fillId="2" borderId="7" xfId="0" applyFont="1" applyFill="1" applyBorder="1" applyAlignment="1">
      <alignment wrapText="1"/>
    </xf>
    <xf numFmtId="0" fontId="41" fillId="2" borderId="8" xfId="0" applyFont="1" applyFill="1" applyBorder="1" applyAlignment="1">
      <alignment wrapText="1"/>
    </xf>
    <xf numFmtId="0" fontId="42" fillId="2" borderId="6" xfId="0" applyFont="1" applyFill="1" applyBorder="1" applyAlignment="1">
      <alignment wrapText="1"/>
    </xf>
    <xf numFmtId="174" fontId="40" fillId="0" borderId="0" xfId="0" applyNumberFormat="1" applyFont="1" applyBorder="1" applyAlignment="1">
      <alignment horizontal="center" vertical="top" wrapText="1"/>
    </xf>
    <xf numFmtId="0" fontId="33" fillId="0" borderId="0" xfId="0" applyFont="1"/>
    <xf numFmtId="0" fontId="8" fillId="0" borderId="0" xfId="0" applyFont="1" applyFill="1" applyBorder="1"/>
    <xf numFmtId="169" fontId="10" fillId="0" borderId="9" xfId="0" applyNumberFormat="1" applyFont="1" applyBorder="1" applyAlignment="1">
      <alignment horizontal="left" vertical="center"/>
    </xf>
    <xf numFmtId="0" fontId="10" fillId="0" borderId="0" xfId="0" applyFont="1" applyFill="1" applyBorder="1" applyAlignment="1">
      <alignment horizontal="center"/>
    </xf>
    <xf numFmtId="169" fontId="7" fillId="0" borderId="1" xfId="3" applyNumberFormat="1" applyFont="1" applyFill="1" applyBorder="1" applyAlignment="1">
      <alignment horizontal="left" vertical="center"/>
    </xf>
    <xf numFmtId="168" fontId="7" fillId="0" borderId="1" xfId="3" applyNumberFormat="1" applyFont="1" applyFill="1" applyBorder="1" applyAlignment="1">
      <alignment horizontal="left" vertical="center"/>
    </xf>
    <xf numFmtId="0" fontId="6" fillId="2" borderId="0" xfId="0" applyFont="1" applyFill="1" applyBorder="1" applyAlignment="1">
      <alignment horizontal="center" vertical="center" wrapText="1"/>
    </xf>
    <xf numFmtId="0" fontId="7" fillId="0" borderId="0" xfId="0" applyFont="1"/>
    <xf numFmtId="0" fontId="7" fillId="0" borderId="0" xfId="0" applyFont="1" applyAlignment="1">
      <alignment vertical="center"/>
    </xf>
    <xf numFmtId="0" fontId="36" fillId="0" borderId="0" xfId="0" applyFont="1"/>
    <xf numFmtId="0" fontId="45" fillId="0" borderId="0" xfId="0" applyFont="1" applyAlignment="1">
      <alignment vertical="center"/>
    </xf>
    <xf numFmtId="43" fontId="7" fillId="5" borderId="0" xfId="0" applyNumberFormat="1" applyFont="1" applyFill="1" applyBorder="1"/>
    <xf numFmtId="0" fontId="9" fillId="0" borderId="6" xfId="0" applyFont="1" applyBorder="1" applyAlignment="1">
      <alignment vertical="center"/>
    </xf>
    <xf numFmtId="0" fontId="7" fillId="0" borderId="7" xfId="0" applyFont="1" applyBorder="1" applyAlignment="1">
      <alignment vertical="center"/>
    </xf>
    <xf numFmtId="43" fontId="7" fillId="0" borderId="7" xfId="0" applyNumberFormat="1" applyFont="1" applyBorder="1"/>
    <xf numFmtId="43" fontId="7" fillId="0" borderId="8" xfId="0" applyNumberFormat="1" applyFont="1" applyBorder="1"/>
    <xf numFmtId="0" fontId="9" fillId="0" borderId="0" xfId="0" applyFont="1" applyAlignment="1">
      <alignment vertical="center"/>
    </xf>
    <xf numFmtId="43" fontId="7" fillId="0" borderId="0" xfId="0" applyNumberFormat="1" applyFont="1"/>
    <xf numFmtId="43" fontId="7" fillId="5" borderId="9" xfId="0" applyNumberFormat="1" applyFont="1" applyFill="1" applyBorder="1"/>
    <xf numFmtId="0" fontId="32" fillId="0" borderId="0" xfId="0" applyFont="1" applyAlignment="1">
      <alignment horizontal="center"/>
    </xf>
    <xf numFmtId="0" fontId="8" fillId="0" borderId="0" xfId="10" applyFont="1" applyBorder="1"/>
    <xf numFmtId="0" fontId="7" fillId="0" borderId="9" xfId="0" applyFont="1" applyBorder="1"/>
    <xf numFmtId="0" fontId="8" fillId="0" borderId="0" xfId="10" applyFont="1" applyBorder="1" applyAlignment="1">
      <alignment wrapText="1"/>
    </xf>
    <xf numFmtId="0" fontId="7" fillId="0" borderId="9" xfId="0" applyFont="1" applyBorder="1" applyAlignment="1"/>
    <xf numFmtId="0" fontId="39" fillId="0" borderId="9" xfId="0" applyFont="1" applyBorder="1"/>
    <xf numFmtId="0" fontId="39" fillId="0" borderId="0" xfId="0" applyFont="1"/>
    <xf numFmtId="0" fontId="7" fillId="0" borderId="9" xfId="0" applyFont="1" applyBorder="1" applyAlignment="1">
      <alignment wrapText="1"/>
    </xf>
    <xf numFmtId="0" fontId="7" fillId="0" borderId="11" xfId="0" applyFont="1" applyBorder="1" applyAlignment="1">
      <alignment wrapText="1"/>
    </xf>
    <xf numFmtId="0" fontId="32" fillId="0" borderId="0" xfId="0" applyFont="1" applyFill="1" applyAlignment="1">
      <alignment horizontal="center"/>
    </xf>
    <xf numFmtId="0" fontId="7" fillId="0" borderId="0" xfId="0" applyFont="1" applyFill="1"/>
    <xf numFmtId="0" fontId="7" fillId="0" borderId="0" xfId="0" applyFont="1" applyBorder="1"/>
    <xf numFmtId="0" fontId="7" fillId="0" borderId="9" xfId="0" applyFont="1" applyBorder="1" applyAlignment="1">
      <alignment horizontal="center"/>
    </xf>
    <xf numFmtId="0" fontId="7" fillId="0" borderId="11" xfId="0" applyFont="1" applyBorder="1"/>
    <xf numFmtId="0" fontId="40" fillId="0" borderId="0" xfId="0" applyFont="1" applyBorder="1" applyAlignment="1">
      <alignment horizontal="right" vertical="top" wrapText="1"/>
    </xf>
    <xf numFmtId="0" fontId="40" fillId="0" borderId="9" xfId="0" applyFont="1" applyBorder="1" applyAlignment="1">
      <alignment horizontal="right" vertical="top" wrapText="1"/>
    </xf>
    <xf numFmtId="169" fontId="40" fillId="4" borderId="5" xfId="1" applyNumberFormat="1" applyFont="1" applyFill="1" applyBorder="1" applyAlignment="1">
      <alignment horizontal="right" vertical="top" wrapText="1"/>
    </xf>
    <xf numFmtId="169" fontId="40" fillId="4" borderId="11" xfId="1" applyNumberFormat="1" applyFont="1" applyFill="1" applyBorder="1" applyAlignment="1">
      <alignment horizontal="right" vertical="top" wrapText="1"/>
    </xf>
    <xf numFmtId="168" fontId="40" fillId="4" borderId="5" xfId="1" applyNumberFormat="1" applyFont="1" applyFill="1" applyBorder="1" applyAlignment="1">
      <alignment horizontal="right" vertical="top" wrapText="1"/>
    </xf>
    <xf numFmtId="0" fontId="0" fillId="0" borderId="0" xfId="0" applyAlignment="1">
      <alignment horizontal="right"/>
    </xf>
    <xf numFmtId="44" fontId="40" fillId="0" borderId="0" xfId="1" applyFont="1" applyFill="1" applyBorder="1" applyAlignment="1">
      <alignment horizontal="right" vertical="top" wrapText="1"/>
    </xf>
    <xf numFmtId="0" fontId="41" fillId="3" borderId="7" xfId="0" applyFont="1" applyFill="1" applyBorder="1" applyAlignment="1">
      <alignment horizontal="right" wrapText="1"/>
    </xf>
    <xf numFmtId="0" fontId="41" fillId="3" borderId="8" xfId="0" applyFont="1" applyFill="1" applyBorder="1" applyAlignment="1">
      <alignment horizontal="right" wrapText="1"/>
    </xf>
    <xf numFmtId="169" fontId="40" fillId="0" borderId="0" xfId="0" applyNumberFormat="1" applyFont="1" applyBorder="1" applyAlignment="1">
      <alignment horizontal="right" vertical="top" wrapText="1"/>
    </xf>
    <xf numFmtId="169" fontId="40" fillId="0" borderId="9" xfId="0" applyNumberFormat="1" applyFont="1" applyBorder="1" applyAlignment="1">
      <alignment horizontal="right" vertical="top" wrapText="1"/>
    </xf>
    <xf numFmtId="169" fontId="40" fillId="0" borderId="0" xfId="3" applyNumberFormat="1" applyFont="1" applyBorder="1" applyAlignment="1">
      <alignment horizontal="right" vertical="top" wrapText="1"/>
    </xf>
    <xf numFmtId="169" fontId="40" fillId="0" borderId="9" xfId="3" applyNumberFormat="1" applyFont="1" applyBorder="1" applyAlignment="1">
      <alignment horizontal="right" vertical="top" wrapText="1"/>
    </xf>
    <xf numFmtId="41" fontId="40" fillId="4" borderId="5" xfId="1" applyNumberFormat="1" applyFont="1" applyFill="1" applyBorder="1" applyAlignment="1">
      <alignment horizontal="right" vertical="top" wrapText="1"/>
    </xf>
    <xf numFmtId="41" fontId="40" fillId="4" borderId="11" xfId="1" applyNumberFormat="1" applyFont="1" applyFill="1" applyBorder="1" applyAlignment="1">
      <alignment horizontal="right" vertical="top" wrapText="1"/>
    </xf>
    <xf numFmtId="169" fontId="40" fillId="0" borderId="0" xfId="3" applyNumberFormat="1" applyFont="1" applyFill="1" applyBorder="1" applyAlignment="1">
      <alignment horizontal="right" vertical="top" wrapText="1"/>
    </xf>
    <xf numFmtId="169" fontId="40" fillId="0" borderId="9" xfId="3" applyNumberFormat="1" applyFont="1" applyFill="1" applyBorder="1" applyAlignment="1">
      <alignment horizontal="right" vertical="top" wrapText="1"/>
    </xf>
    <xf numFmtId="10" fontId="0" fillId="0" borderId="0" xfId="2" applyNumberFormat="1" applyFont="1"/>
    <xf numFmtId="0" fontId="37" fillId="2" borderId="7" xfId="0" applyFont="1" applyFill="1" applyBorder="1" applyAlignment="1">
      <alignment vertical="center"/>
    </xf>
    <xf numFmtId="0" fontId="6" fillId="2" borderId="15"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right" vertical="center"/>
    </xf>
    <xf numFmtId="0" fontId="6" fillId="2" borderId="18" xfId="0" applyFont="1" applyFill="1" applyBorder="1" applyAlignment="1">
      <alignment horizontal="center" vertical="center"/>
    </xf>
    <xf numFmtId="0" fontId="9" fillId="5" borderId="17" xfId="0" applyFont="1" applyFill="1" applyBorder="1" applyAlignment="1">
      <alignment horizontal="left" vertical="center"/>
    </xf>
    <xf numFmtId="9" fontId="8" fillId="5" borderId="18" xfId="2" applyFont="1" applyFill="1" applyBorder="1" applyAlignment="1">
      <alignment horizontal="right" vertical="center"/>
    </xf>
    <xf numFmtId="0" fontId="7" fillId="0" borderId="17" xfId="0" applyFont="1" applyFill="1" applyBorder="1" applyAlignment="1">
      <alignment horizontal="left" vertical="center"/>
    </xf>
    <xf numFmtId="164" fontId="7" fillId="0" borderId="18" xfId="3" applyNumberFormat="1" applyFont="1" applyFill="1" applyBorder="1" applyAlignment="1">
      <alignment horizontal="left" vertical="center"/>
    </xf>
    <xf numFmtId="0" fontId="9" fillId="0" borderId="17" xfId="0" applyFont="1" applyFill="1" applyBorder="1" applyAlignment="1">
      <alignment horizontal="left" vertical="center"/>
    </xf>
    <xf numFmtId="169" fontId="10" fillId="0" borderId="18" xfId="0" applyNumberFormat="1" applyFont="1" applyFill="1" applyBorder="1" applyAlignment="1">
      <alignment horizontal="left" vertical="center"/>
    </xf>
    <xf numFmtId="0" fontId="9" fillId="3" borderId="17" xfId="0" applyFont="1" applyFill="1" applyBorder="1" applyAlignment="1">
      <alignment horizontal="left" vertical="center"/>
    </xf>
    <xf numFmtId="9" fontId="8" fillId="3" borderId="18" xfId="2" applyFont="1" applyFill="1" applyBorder="1" applyAlignment="1">
      <alignment horizontal="right" vertical="center"/>
    </xf>
    <xf numFmtId="0" fontId="7" fillId="0" borderId="17" xfId="0" applyFont="1" applyBorder="1" applyAlignment="1">
      <alignment horizontal="left" vertical="center"/>
    </xf>
    <xf numFmtId="9" fontId="8" fillId="0" borderId="18" xfId="2" applyFont="1" applyFill="1" applyBorder="1" applyAlignment="1">
      <alignment horizontal="right" vertical="center"/>
    </xf>
    <xf numFmtId="169" fontId="7" fillId="0" borderId="18" xfId="0" applyNumberFormat="1" applyFont="1" applyFill="1" applyBorder="1" applyAlignment="1">
      <alignment horizontal="left" vertical="center"/>
    </xf>
    <xf numFmtId="0" fontId="9" fillId="11" borderId="19" xfId="0" applyFont="1" applyFill="1" applyBorder="1" applyAlignment="1">
      <alignment horizontal="left" vertical="center"/>
    </xf>
    <xf numFmtId="0" fontId="9" fillId="11" borderId="13" xfId="0" applyFont="1" applyFill="1" applyBorder="1" applyAlignment="1">
      <alignment horizontal="center" vertical="center"/>
    </xf>
    <xf numFmtId="169" fontId="12" fillId="11" borderId="13" xfId="1" applyNumberFormat="1" applyFont="1" applyFill="1" applyBorder="1" applyAlignment="1">
      <alignment horizontal="right" vertical="center"/>
    </xf>
    <xf numFmtId="169" fontId="12" fillId="11" borderId="20" xfId="1" applyNumberFormat="1" applyFont="1" applyFill="1" applyBorder="1" applyAlignment="1">
      <alignment horizontal="right" vertical="center"/>
    </xf>
    <xf numFmtId="0" fontId="37" fillId="6" borderId="0" xfId="0" applyFont="1" applyFill="1" applyAlignment="1">
      <alignment horizontal="left" vertical="center" wrapText="1"/>
    </xf>
    <xf numFmtId="0" fontId="3" fillId="0" borderId="0" xfId="0" applyFont="1" applyFill="1"/>
    <xf numFmtId="0" fontId="3" fillId="6" borderId="0" xfId="12" applyFont="1" applyFill="1"/>
    <xf numFmtId="0" fontId="1" fillId="6" borderId="0" xfId="12" applyFill="1"/>
    <xf numFmtId="0" fontId="5" fillId="0" borderId="0" xfId="12" applyFont="1"/>
    <xf numFmtId="0" fontId="3" fillId="6" borderId="0" xfId="13" applyFont="1" applyFill="1"/>
    <xf numFmtId="0" fontId="3" fillId="6" borderId="0" xfId="13" applyFont="1" applyFill="1" applyAlignment="1">
      <alignment horizontal="center" vertical="center"/>
    </xf>
    <xf numFmtId="0" fontId="13" fillId="6" borderId="0" xfId="13" applyFont="1" applyFill="1" applyAlignment="1">
      <alignment horizontal="center" vertical="center"/>
    </xf>
    <xf numFmtId="0" fontId="18" fillId="6" borderId="0" xfId="13" applyFont="1" applyFill="1"/>
    <xf numFmtId="0" fontId="18" fillId="6" borderId="0" xfId="13" applyFont="1" applyFill="1" applyAlignment="1">
      <alignment horizontal="right"/>
    </xf>
    <xf numFmtId="0" fontId="28" fillId="6" borderId="0" xfId="13" applyFont="1" applyFill="1" applyAlignment="1">
      <alignment vertical="top" wrapText="1"/>
    </xf>
    <xf numFmtId="0" fontId="14" fillId="6" borderId="0" xfId="14" applyFill="1"/>
    <xf numFmtId="0" fontId="21" fillId="6" borderId="0" xfId="13" applyFont="1" applyFill="1"/>
    <xf numFmtId="0" fontId="47" fillId="6" borderId="0" xfId="13" applyFont="1" applyFill="1"/>
    <xf numFmtId="0" fontId="27" fillId="6" borderId="0" xfId="13" applyFont="1" applyFill="1"/>
    <xf numFmtId="0" fontId="21" fillId="0" borderId="13" xfId="13" applyFont="1" applyBorder="1"/>
    <xf numFmtId="0" fontId="21" fillId="0" borderId="14" xfId="13" applyFont="1" applyBorder="1"/>
    <xf numFmtId="0" fontId="21" fillId="0" borderId="0" xfId="13" applyFont="1"/>
    <xf numFmtId="0" fontId="48" fillId="0" borderId="0" xfId="13" applyFont="1" applyAlignment="1">
      <alignment horizontal="left"/>
    </xf>
    <xf numFmtId="0" fontId="26" fillId="0" borderId="0" xfId="13" applyFont="1"/>
    <xf numFmtId="0" fontId="25" fillId="0" borderId="0" xfId="14" applyFont="1"/>
    <xf numFmtId="0" fontId="25" fillId="0" borderId="0" xfId="13" applyFont="1"/>
    <xf numFmtId="0" fontId="49" fillId="0" borderId="0" xfId="13" applyFont="1" applyAlignment="1">
      <alignment horizontal="left"/>
    </xf>
    <xf numFmtId="0" fontId="21" fillId="0" borderId="0" xfId="13" applyFont="1" applyAlignment="1">
      <alignment horizontal="center" vertical="center"/>
    </xf>
    <xf numFmtId="0" fontId="24" fillId="0" borderId="0" xfId="13" applyFont="1" applyAlignment="1">
      <alignment horizontal="left" vertical="center"/>
    </xf>
    <xf numFmtId="0" fontId="3" fillId="0" borderId="0" xfId="13" applyFont="1"/>
    <xf numFmtId="0" fontId="23" fillId="0" borderId="0" xfId="13" applyFont="1" applyAlignment="1">
      <alignment horizontal="right" vertical="center"/>
    </xf>
    <xf numFmtId="167" fontId="22" fillId="0" borderId="0" xfId="13" applyNumberFormat="1" applyFont="1" applyAlignment="1">
      <alignment vertical="center"/>
    </xf>
    <xf numFmtId="0" fontId="19" fillId="0" borderId="0" xfId="12" applyFont="1"/>
    <xf numFmtId="0" fontId="50" fillId="0" borderId="0" xfId="12" applyFont="1" applyAlignment="1">
      <alignment vertical="center"/>
    </xf>
    <xf numFmtId="0" fontId="50" fillId="0" borderId="0" xfId="12" applyFont="1"/>
    <xf numFmtId="0" fontId="51" fillId="0" borderId="0" xfId="15" applyFont="1" applyAlignment="1">
      <alignment vertical="center"/>
    </xf>
    <xf numFmtId="0" fontId="1" fillId="0" borderId="0" xfId="12" applyAlignment="1">
      <alignment horizontal="left" vertical="top" wrapText="1"/>
    </xf>
    <xf numFmtId="0" fontId="54" fillId="0" borderId="0" xfId="16" applyFont="1" applyAlignment="1">
      <alignment vertical="center"/>
    </xf>
    <xf numFmtId="0" fontId="50" fillId="0" borderId="0" xfId="16" applyFont="1" applyAlignment="1">
      <alignment vertical="center"/>
    </xf>
    <xf numFmtId="0" fontId="55" fillId="0" borderId="0" xfId="16" applyFont="1" applyAlignment="1">
      <alignment vertical="center"/>
    </xf>
    <xf numFmtId="0" fontId="56" fillId="13" borderId="21" xfId="16" applyFont="1" applyFill="1" applyBorder="1" applyAlignment="1">
      <alignment horizontal="center" vertical="center" wrapText="1"/>
    </xf>
    <xf numFmtId="0" fontId="57" fillId="0" borderId="0" xfId="16" applyFont="1" applyAlignment="1">
      <alignment vertical="center"/>
    </xf>
    <xf numFmtId="175" fontId="58" fillId="14" borderId="22" xfId="16" applyNumberFormat="1" applyFont="1" applyFill="1" applyBorder="1" applyAlignment="1">
      <alignment horizontal="center" vertical="center" wrapText="1"/>
    </xf>
    <xf numFmtId="0" fontId="59" fillId="15" borderId="23" xfId="16" applyFont="1" applyFill="1" applyBorder="1" applyAlignment="1">
      <alignment horizontal="center" vertical="center" wrapText="1"/>
    </xf>
    <xf numFmtId="0" fontId="60" fillId="14" borderId="22" xfId="16" applyFont="1" applyFill="1" applyBorder="1" applyAlignment="1">
      <alignment horizontal="left" vertical="center" wrapText="1"/>
    </xf>
    <xf numFmtId="0" fontId="63" fillId="0" borderId="0" xfId="16" applyFont="1" applyAlignment="1">
      <alignment vertical="center"/>
    </xf>
    <xf numFmtId="0" fontId="50" fillId="14" borderId="22" xfId="16" applyFont="1" applyFill="1" applyBorder="1" applyAlignment="1">
      <alignment horizontal="left" vertical="center" wrapText="1"/>
    </xf>
    <xf numFmtId="0" fontId="64" fillId="0" borderId="0" xfId="16" applyFont="1" applyAlignment="1">
      <alignment horizontal="right" vertical="center"/>
    </xf>
    <xf numFmtId="0" fontId="58" fillId="0" borderId="0" xfId="16" applyFont="1" applyAlignment="1">
      <alignment horizontal="center" vertical="center" wrapText="1"/>
    </xf>
    <xf numFmtId="0" fontId="60" fillId="0" borderId="22" xfId="16" applyFont="1" applyBorder="1" applyAlignment="1">
      <alignment horizontal="left" vertical="center" wrapText="1"/>
    </xf>
    <xf numFmtId="0" fontId="52" fillId="0" borderId="22" xfId="16" applyFont="1" applyBorder="1" applyAlignment="1">
      <alignment horizontal="center" vertical="center" wrapText="1"/>
    </xf>
    <xf numFmtId="0" fontId="59" fillId="16" borderId="22" xfId="16" applyFont="1" applyFill="1" applyBorder="1" applyAlignment="1">
      <alignment horizontal="center" vertical="center" wrapText="1"/>
    </xf>
    <xf numFmtId="0" fontId="60" fillId="14" borderId="24" xfId="16" applyFont="1" applyFill="1" applyBorder="1" applyAlignment="1">
      <alignment horizontal="left" vertical="center" wrapText="1"/>
    </xf>
    <xf numFmtId="0" fontId="60" fillId="0" borderId="0" xfId="16" applyFont="1" applyAlignment="1">
      <alignment horizontal="left" vertical="center" wrapText="1"/>
    </xf>
    <xf numFmtId="0" fontId="65" fillId="0" borderId="25" xfId="16" applyFont="1" applyBorder="1" applyAlignment="1">
      <alignment horizontal="center" vertical="center" wrapText="1"/>
    </xf>
    <xf numFmtId="0" fontId="65" fillId="0" borderId="25" xfId="16" applyFont="1" applyBorder="1" applyAlignment="1">
      <alignment horizontal="left" vertical="center" wrapText="1"/>
    </xf>
    <xf numFmtId="0" fontId="54" fillId="6" borderId="0" xfId="16" applyFont="1" applyFill="1" applyAlignment="1">
      <alignment vertical="center"/>
    </xf>
    <xf numFmtId="175" fontId="58" fillId="17" borderId="22" xfId="16" applyNumberFormat="1" applyFont="1" applyFill="1" applyBorder="1" applyAlignment="1">
      <alignment horizontal="center" vertical="center" wrapText="1"/>
    </xf>
    <xf numFmtId="0" fontId="59" fillId="18" borderId="23" xfId="16" applyFont="1" applyFill="1" applyBorder="1" applyAlignment="1">
      <alignment horizontal="center" vertical="center" wrapText="1"/>
    </xf>
    <xf numFmtId="0" fontId="60" fillId="17" borderId="22" xfId="16" applyFont="1" applyFill="1" applyBorder="1" applyAlignment="1">
      <alignment horizontal="left" vertical="center" wrapText="1"/>
    </xf>
    <xf numFmtId="0" fontId="62" fillId="17" borderId="22" xfId="17" applyFont="1" applyFill="1" applyBorder="1" applyAlignment="1">
      <alignment horizontal="center" vertical="center" wrapText="1"/>
    </xf>
    <xf numFmtId="0" fontId="55" fillId="6" borderId="0" xfId="16" applyFont="1" applyFill="1" applyAlignment="1">
      <alignment vertical="center"/>
    </xf>
    <xf numFmtId="0" fontId="63" fillId="6" borderId="0" xfId="16" applyFont="1" applyFill="1" applyAlignment="1">
      <alignment vertical="center"/>
    </xf>
    <xf numFmtId="0" fontId="50" fillId="6" borderId="0" xfId="16" applyFont="1" applyFill="1" applyAlignment="1">
      <alignment vertical="center"/>
    </xf>
    <xf numFmtId="0" fontId="59" fillId="19" borderId="22" xfId="16" applyFont="1" applyFill="1" applyBorder="1" applyAlignment="1">
      <alignment horizontal="center" vertical="center" wrapText="1"/>
    </xf>
    <xf numFmtId="0" fontId="60" fillId="17" borderId="24" xfId="16" applyFont="1" applyFill="1" applyBorder="1" applyAlignment="1">
      <alignment horizontal="left" vertical="center" wrapText="1"/>
    </xf>
    <xf numFmtId="0" fontId="59" fillId="20" borderId="22" xfId="16" applyFont="1" applyFill="1" applyBorder="1" applyAlignment="1">
      <alignment horizontal="center" vertical="center" wrapText="1"/>
    </xf>
    <xf numFmtId="0" fontId="59" fillId="21" borderId="23" xfId="16" applyFont="1" applyFill="1" applyBorder="1" applyAlignment="1">
      <alignment horizontal="center" vertical="center" wrapText="1"/>
    </xf>
    <xf numFmtId="0" fontId="66" fillId="14" borderId="22" xfId="1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0" xfId="0" applyFont="1" applyFill="1" applyBorder="1" applyAlignment="1">
      <alignment horizontal="center" vertical="center"/>
    </xf>
    <xf numFmtId="10" fontId="8" fillId="0" borderId="0" xfId="2" applyNumberFormat="1" applyFont="1" applyFill="1" applyBorder="1" applyAlignment="1">
      <alignment wrapText="1"/>
    </xf>
    <xf numFmtId="0" fontId="30" fillId="0" borderId="0" xfId="0" applyFont="1" applyBorder="1" applyAlignment="1">
      <alignment wrapText="1"/>
    </xf>
    <xf numFmtId="0" fontId="12" fillId="0" borderId="1" xfId="0" applyFont="1" applyFill="1" applyBorder="1" applyAlignment="1">
      <alignment horizontal="left" vertical="center"/>
    </xf>
    <xf numFmtId="169" fontId="9" fillId="0" borderId="1" xfId="0" applyNumberFormat="1" applyFont="1" applyFill="1" applyBorder="1" applyAlignment="1">
      <alignment horizontal="left" vertical="center"/>
    </xf>
    <xf numFmtId="0" fontId="8" fillId="0" borderId="9" xfId="0" applyFont="1" applyFill="1" applyBorder="1" applyAlignment="1">
      <alignment horizontal="center"/>
    </xf>
    <xf numFmtId="164" fontId="8" fillId="0" borderId="0" xfId="3" applyNumberFormat="1" applyFont="1" applyFill="1" applyBorder="1" applyAlignment="1">
      <alignment horizontal="left" vertical="center"/>
    </xf>
    <xf numFmtId="164" fontId="8" fillId="0" borderId="9" xfId="3" applyNumberFormat="1" applyFont="1" applyFill="1" applyBorder="1" applyAlignment="1">
      <alignment horizontal="left" vertical="center"/>
    </xf>
    <xf numFmtId="169" fontId="8" fillId="0" borderId="1" xfId="3" applyNumberFormat="1" applyFont="1" applyFill="1" applyBorder="1" applyAlignment="1">
      <alignment horizontal="left" vertical="center"/>
    </xf>
    <xf numFmtId="169" fontId="8" fillId="0" borderId="0" xfId="3" applyNumberFormat="1" applyFont="1" applyFill="1" applyBorder="1" applyAlignment="1">
      <alignment horizontal="left" vertical="center"/>
    </xf>
    <xf numFmtId="169" fontId="8" fillId="0" borderId="9" xfId="3" applyNumberFormat="1" applyFont="1" applyFill="1" applyBorder="1" applyAlignment="1">
      <alignment horizontal="left" vertical="center"/>
    </xf>
    <xf numFmtId="166" fontId="8" fillId="0" borderId="0" xfId="2" applyNumberFormat="1" applyFont="1" applyFill="1" applyBorder="1" applyAlignment="1">
      <alignment horizontal="center" vertical="center"/>
    </xf>
    <xf numFmtId="166" fontId="8" fillId="0" borderId="5" xfId="2" applyNumberFormat="1" applyFont="1" applyFill="1" applyBorder="1" applyAlignment="1">
      <alignment horizontal="center" vertical="center"/>
    </xf>
    <xf numFmtId="164" fontId="7" fillId="0" borderId="0" xfId="3" applyNumberFormat="1" applyFont="1"/>
    <xf numFmtId="171" fontId="7" fillId="0" borderId="0" xfId="0" applyNumberFormat="1" applyFont="1"/>
    <xf numFmtId="0" fontId="6" fillId="10" borderId="6" xfId="0" applyFont="1" applyFill="1" applyBorder="1" applyAlignment="1">
      <alignment vertical="center"/>
    </xf>
    <xf numFmtId="0" fontId="7" fillId="10" borderId="7" xfId="0" applyFont="1" applyFill="1" applyBorder="1"/>
    <xf numFmtId="0" fontId="7" fillId="10" borderId="7" xfId="0" applyFont="1" applyFill="1" applyBorder="1" applyAlignment="1">
      <alignment vertical="center"/>
    </xf>
    <xf numFmtId="0" fontId="7" fillId="10" borderId="8" xfId="0" applyFont="1" applyFill="1" applyBorder="1"/>
    <xf numFmtId="0" fontId="37" fillId="0" borderId="1" xfId="0" applyFont="1" applyFill="1" applyBorder="1" applyAlignment="1">
      <alignment vertical="center"/>
    </xf>
    <xf numFmtId="0" fontId="7" fillId="0" borderId="0" xfId="0" applyFont="1" applyBorder="1" applyAlignment="1">
      <alignment vertical="center"/>
    </xf>
    <xf numFmtId="10" fontId="7" fillId="0" borderId="0" xfId="2" applyNumberFormat="1" applyFont="1"/>
    <xf numFmtId="9" fontId="39" fillId="0" borderId="9" xfId="2" applyFont="1" applyFill="1" applyBorder="1"/>
    <xf numFmtId="9" fontId="39" fillId="0" borderId="0" xfId="2" applyFont="1"/>
    <xf numFmtId="0" fontId="39" fillId="0" borderId="9" xfId="0" applyFont="1" applyFill="1" applyBorder="1"/>
    <xf numFmtId="0" fontId="32" fillId="0" borderId="0" xfId="0" applyFont="1" applyFill="1" applyAlignment="1">
      <alignment horizontal="center" vertical="center"/>
    </xf>
    <xf numFmtId="0" fontId="8" fillId="0" borderId="9" xfId="0" applyFont="1" applyFill="1" applyBorder="1"/>
    <xf numFmtId="0" fontId="7" fillId="0" borderId="11" xfId="0" applyFont="1" applyFill="1" applyBorder="1"/>
    <xf numFmtId="0" fontId="30" fillId="0" borderId="1" xfId="0" applyFont="1" applyFill="1" applyBorder="1" applyAlignment="1">
      <alignment horizontal="left" vertical="center"/>
    </xf>
    <xf numFmtId="0" fontId="8" fillId="0" borderId="0" xfId="0" applyFont="1" applyFill="1" applyBorder="1" applyAlignment="1">
      <alignment vertical="center"/>
    </xf>
    <xf numFmtId="0" fontId="8" fillId="0" borderId="9" xfId="0" applyFont="1" applyBorder="1" applyAlignment="1"/>
    <xf numFmtId="0" fontId="8" fillId="0" borderId="0" xfId="10" applyFont="1" applyFill="1" applyBorder="1" applyAlignment="1">
      <alignment wrapText="1"/>
    </xf>
    <xf numFmtId="0" fontId="8" fillId="0" borderId="0" xfId="10" applyFont="1" applyFill="1" applyBorder="1"/>
    <xf numFmtId="0" fontId="8" fillId="0" borderId="0" xfId="0" applyFont="1"/>
    <xf numFmtId="0" fontId="69" fillId="0" borderId="0" xfId="10" applyFont="1" applyBorder="1" applyAlignment="1">
      <alignment wrapText="1"/>
    </xf>
    <xf numFmtId="0" fontId="69" fillId="0" borderId="0" xfId="10" applyFont="1" applyBorder="1"/>
    <xf numFmtId="0" fontId="8" fillId="0" borderId="17" xfId="0" applyFont="1" applyFill="1" applyBorder="1" applyAlignment="1">
      <alignment horizontal="left" vertical="center"/>
    </xf>
    <xf numFmtId="164" fontId="8" fillId="0" borderId="18" xfId="3" applyNumberFormat="1" applyFont="1" applyFill="1" applyBorder="1" applyAlignment="1">
      <alignment horizontal="left" vertical="center"/>
    </xf>
    <xf numFmtId="164" fontId="8" fillId="0" borderId="1" xfId="3" applyNumberFormat="1" applyFont="1" applyFill="1" applyBorder="1" applyAlignment="1">
      <alignment horizontal="left" vertical="center"/>
    </xf>
    <xf numFmtId="0" fontId="12" fillId="0" borderId="1" xfId="0" applyFont="1" applyBorder="1" applyAlignment="1">
      <alignment horizontal="left" vertical="center"/>
    </xf>
    <xf numFmtId="169" fontId="12" fillId="0" borderId="1" xfId="3" applyNumberFormat="1" applyFont="1" applyFill="1" applyBorder="1" applyAlignment="1">
      <alignment horizontal="left" vertical="center"/>
    </xf>
    <xf numFmtId="169" fontId="12" fillId="0" borderId="0" xfId="3" applyNumberFormat="1" applyFont="1" applyFill="1" applyBorder="1" applyAlignment="1">
      <alignment horizontal="left" vertical="center"/>
    </xf>
    <xf numFmtId="169" fontId="12" fillId="0" borderId="9" xfId="3" applyNumberFormat="1" applyFont="1" applyFill="1" applyBorder="1" applyAlignment="1">
      <alignment horizontal="left" vertical="center"/>
    </xf>
    <xf numFmtId="0" fontId="70" fillId="0" borderId="0" xfId="10" applyFont="1" applyBorder="1" applyAlignment="1">
      <alignment wrapText="1"/>
    </xf>
    <xf numFmtId="0" fontId="7" fillId="0" borderId="0" xfId="0" applyFont="1" applyAlignment="1">
      <alignment wrapText="1"/>
    </xf>
    <xf numFmtId="0" fontId="71" fillId="0" borderId="0" xfId="10" applyFont="1" applyBorder="1" applyAlignment="1">
      <alignment wrapText="1"/>
    </xf>
    <xf numFmtId="0" fontId="7" fillId="0" borderId="0" xfId="0" applyFont="1" applyBorder="1" applyAlignment="1">
      <alignment wrapText="1"/>
    </xf>
    <xf numFmtId="0" fontId="32" fillId="0" borderId="0" xfId="0" applyFont="1" applyAlignment="1">
      <alignment horizontal="right"/>
    </xf>
    <xf numFmtId="175" fontId="64" fillId="0" borderId="0" xfId="16" applyNumberFormat="1" applyFont="1" applyAlignment="1">
      <alignment horizontal="right" vertical="center"/>
    </xf>
    <xf numFmtId="0" fontId="34" fillId="14" borderId="22" xfId="10" applyFill="1" applyBorder="1" applyAlignment="1">
      <alignment horizontal="center" vertical="center" wrapText="1"/>
    </xf>
    <xf numFmtId="0" fontId="3" fillId="22" borderId="0" xfId="18" applyFont="1" applyFill="1"/>
    <xf numFmtId="0" fontId="72" fillId="0" borderId="0" xfId="18"/>
    <xf numFmtId="0" fontId="73" fillId="0" borderId="0" xfId="18" applyFont="1"/>
    <xf numFmtId="0" fontId="74" fillId="22" borderId="0" xfId="18" applyFont="1" applyFill="1"/>
    <xf numFmtId="0" fontId="3" fillId="22" borderId="0" xfId="18" applyFont="1" applyFill="1" applyAlignment="1">
      <alignment vertical="center" wrapText="1"/>
    </xf>
    <xf numFmtId="0" fontId="75" fillId="0" borderId="0" xfId="18" applyFont="1"/>
    <xf numFmtId="43" fontId="7" fillId="23" borderId="0" xfId="3" applyNumberFormat="1" applyFont="1" applyFill="1" applyBorder="1"/>
    <xf numFmtId="164" fontId="7" fillId="23" borderId="0" xfId="3" applyNumberFormat="1" applyFont="1" applyFill="1" applyBorder="1"/>
    <xf numFmtId="173" fontId="7" fillId="23" borderId="0" xfId="3" applyNumberFormat="1" applyFont="1" applyFill="1" applyBorder="1"/>
    <xf numFmtId="168" fontId="8" fillId="23" borderId="0" xfId="0" applyNumberFormat="1" applyFont="1" applyFill="1" applyBorder="1"/>
    <xf numFmtId="173" fontId="8" fillId="23" borderId="0" xfId="0" applyNumberFormat="1" applyFont="1" applyFill="1" applyBorder="1"/>
    <xf numFmtId="43" fontId="8" fillId="23" borderId="0" xfId="3" applyNumberFormat="1" applyFont="1" applyFill="1" applyBorder="1"/>
    <xf numFmtId="164" fontId="8" fillId="23" borderId="0" xfId="3" applyNumberFormat="1" applyFont="1" applyFill="1" applyBorder="1"/>
    <xf numFmtId="173" fontId="8" fillId="23" borderId="0" xfId="3" applyNumberFormat="1" applyFont="1" applyFill="1" applyBorder="1"/>
    <xf numFmtId="168" fontId="36" fillId="23" borderId="0" xfId="0" applyNumberFormat="1" applyFont="1" applyFill="1" applyBorder="1"/>
    <xf numFmtId="10" fontId="8" fillId="23" borderId="0" xfId="0" applyNumberFormat="1" applyFont="1" applyFill="1" applyBorder="1"/>
    <xf numFmtId="168" fontId="30" fillId="23" borderId="0" xfId="0" applyNumberFormat="1" applyFont="1" applyFill="1" applyBorder="1"/>
    <xf numFmtId="0" fontId="7" fillId="23" borderId="0" xfId="0" applyFont="1" applyFill="1" applyBorder="1"/>
    <xf numFmtId="0" fontId="7" fillId="23" borderId="0" xfId="0" applyFont="1" applyFill="1" applyBorder="1" applyAlignment="1">
      <alignment vertical="center"/>
    </xf>
    <xf numFmtId="168" fontId="8" fillId="23" borderId="0" xfId="3" applyNumberFormat="1" applyFont="1" applyFill="1" applyBorder="1"/>
    <xf numFmtId="169" fontId="8" fillId="23" borderId="0" xfId="3" applyNumberFormat="1" applyFont="1" applyFill="1" applyBorder="1"/>
    <xf numFmtId="168" fontId="7" fillId="23" borderId="0" xfId="3" applyNumberFormat="1" applyFont="1" applyFill="1" applyBorder="1"/>
    <xf numFmtId="170" fontId="8" fillId="23" borderId="0" xfId="3" applyNumberFormat="1" applyFont="1" applyFill="1" applyBorder="1"/>
    <xf numFmtId="170" fontId="30" fillId="23" borderId="0" xfId="3" applyNumberFormat="1" applyFont="1" applyFill="1" applyBorder="1"/>
    <xf numFmtId="9" fontId="7" fillId="23" borderId="0" xfId="2" applyFont="1" applyFill="1" applyBorder="1"/>
    <xf numFmtId="164" fontId="7" fillId="23" borderId="0" xfId="3" applyNumberFormat="1" applyFont="1" applyFill="1" applyBorder="1" applyAlignment="1">
      <alignment horizontal="left" vertical="center"/>
    </xf>
    <xf numFmtId="164" fontId="7" fillId="23" borderId="9" xfId="3" applyNumberFormat="1" applyFont="1" applyFill="1" applyBorder="1" applyAlignment="1">
      <alignment horizontal="left" vertical="center"/>
    </xf>
    <xf numFmtId="164" fontId="9" fillId="23" borderId="0" xfId="3" applyNumberFormat="1" applyFont="1" applyFill="1" applyBorder="1" applyAlignment="1">
      <alignment horizontal="left" vertical="center"/>
    </xf>
    <xf numFmtId="164" fontId="9" fillId="23" borderId="9" xfId="3" applyNumberFormat="1" applyFont="1" applyFill="1" applyBorder="1" applyAlignment="1">
      <alignment horizontal="left" vertical="center"/>
    </xf>
    <xf numFmtId="164" fontId="30" fillId="23" borderId="0" xfId="3" applyNumberFormat="1" applyFont="1" applyFill="1" applyBorder="1"/>
    <xf numFmtId="9" fontId="8" fillId="23" borderId="0" xfId="2" applyFont="1" applyFill="1" applyBorder="1"/>
    <xf numFmtId="9" fontId="40" fillId="23" borderId="0" xfId="2" applyFont="1" applyFill="1" applyBorder="1" applyAlignment="1">
      <alignment horizontal="right" vertical="top" wrapText="1"/>
    </xf>
    <xf numFmtId="0" fontId="41" fillId="0" borderId="1" xfId="0" applyFont="1" applyFill="1" applyBorder="1" applyAlignment="1">
      <alignment wrapText="1"/>
    </xf>
    <xf numFmtId="169" fontId="40" fillId="0" borderId="0" xfId="0" applyNumberFormat="1" applyFont="1" applyFill="1" applyBorder="1" applyAlignment="1">
      <alignment horizontal="right" vertical="top" wrapText="1"/>
    </xf>
    <xf numFmtId="169" fontId="40" fillId="0" borderId="0" xfId="3" applyNumberFormat="1" applyFont="1" applyBorder="1" applyAlignment="1">
      <alignment horizontal="left" vertical="top" wrapText="1"/>
    </xf>
    <xf numFmtId="169" fontId="40" fillId="0" borderId="9" xfId="0" applyNumberFormat="1" applyFont="1" applyFill="1" applyBorder="1" applyAlignment="1">
      <alignment horizontal="right" vertical="top" wrapText="1"/>
    </xf>
    <xf numFmtId="164" fontId="7" fillId="0" borderId="1" xfId="3" applyNumberFormat="1" applyFont="1" applyFill="1" applyBorder="1" applyAlignment="1">
      <alignment horizontal="left" vertical="center"/>
    </xf>
    <xf numFmtId="169" fontId="10" fillId="0" borderId="1" xfId="0" applyNumberFormat="1" applyFont="1" applyBorder="1" applyAlignment="1">
      <alignment horizontal="left" vertical="center"/>
    </xf>
    <xf numFmtId="1" fontId="8" fillId="23" borderId="0" xfId="2" applyNumberFormat="1" applyFont="1" applyFill="1" applyBorder="1"/>
    <xf numFmtId="0" fontId="50" fillId="0" borderId="6" xfId="18" applyFont="1" applyBorder="1" applyAlignment="1">
      <alignment vertical="center" wrapText="1"/>
    </xf>
    <xf numFmtId="0" fontId="72" fillId="0" borderId="7" xfId="18" applyBorder="1"/>
    <xf numFmtId="0" fontId="72" fillId="0" borderId="8" xfId="18" applyBorder="1"/>
    <xf numFmtId="0" fontId="72" fillId="0" borderId="10" xfId="18" applyBorder="1"/>
    <xf numFmtId="0" fontId="72" fillId="0" borderId="5" xfId="18" applyBorder="1"/>
    <xf numFmtId="0" fontId="72" fillId="0" borderId="11" xfId="18" applyBorder="1"/>
    <xf numFmtId="0" fontId="74" fillId="22" borderId="0" xfId="18" applyFont="1" applyFill="1" applyAlignment="1">
      <alignment horizontal="right" vertical="center" wrapText="1"/>
    </xf>
    <xf numFmtId="176" fontId="74" fillId="22" borderId="0" xfId="18" applyNumberFormat="1" applyFont="1" applyFill="1" applyAlignment="1">
      <alignment horizontal="right"/>
    </xf>
    <xf numFmtId="0" fontId="28" fillId="6" borderId="0" xfId="13" applyFont="1" applyFill="1" applyAlignment="1">
      <alignment vertical="top" wrapText="1"/>
    </xf>
    <xf numFmtId="49" fontId="24" fillId="0" borderId="0" xfId="13" applyNumberFormat="1" applyFont="1" applyAlignment="1">
      <alignment horizontal="left" vertical="center"/>
    </xf>
    <xf numFmtId="0" fontId="50" fillId="0" borderId="0" xfId="12" applyFont="1" applyAlignment="1">
      <alignment horizontal="left" vertical="center" wrapText="1"/>
    </xf>
    <xf numFmtId="0" fontId="3" fillId="0" borderId="0" xfId="12" applyFont="1" applyAlignment="1">
      <alignment horizontal="left" vertical="top" wrapText="1"/>
    </xf>
    <xf numFmtId="0" fontId="74" fillId="22" borderId="0" xfId="18" applyFont="1" applyFill="1" applyAlignment="1">
      <alignment horizontal="center"/>
    </xf>
    <xf numFmtId="0" fontId="44" fillId="2" borderId="0" xfId="0" applyFont="1" applyFill="1" applyAlignment="1">
      <alignment horizontal="center"/>
    </xf>
    <xf numFmtId="0" fontId="37" fillId="6" borderId="10" xfId="0" applyFont="1" applyFill="1" applyBorder="1" applyAlignment="1">
      <alignment horizontal="left" vertical="center" wrapText="1"/>
    </xf>
    <xf numFmtId="0" fontId="37" fillId="6" borderId="5" xfId="0" applyFont="1" applyFill="1" applyBorder="1" applyAlignment="1">
      <alignment horizontal="left" vertical="center" wrapText="1"/>
    </xf>
    <xf numFmtId="0" fontId="37" fillId="6" borderId="11" xfId="0" applyFont="1" applyFill="1" applyBorder="1" applyAlignment="1">
      <alignment horizontal="left" vertical="center" wrapText="1"/>
    </xf>
    <xf numFmtId="0" fontId="67" fillId="12" borderId="1" xfId="0" applyFont="1" applyFill="1" applyBorder="1" applyAlignment="1">
      <alignment horizontal="left"/>
    </xf>
    <xf numFmtId="0" fontId="67" fillId="12" borderId="0" xfId="0" applyFont="1" applyFill="1" applyBorder="1" applyAlignment="1">
      <alignment horizontal="left"/>
    </xf>
    <xf numFmtId="0" fontId="67" fillId="12" borderId="9" xfId="0" applyFont="1" applyFill="1" applyBorder="1" applyAlignment="1">
      <alignment horizontal="left"/>
    </xf>
    <xf numFmtId="0" fontId="37" fillId="6" borderId="1" xfId="0" applyFont="1" applyFill="1" applyBorder="1" applyAlignment="1">
      <alignment horizontal="left" vertical="center" wrapText="1"/>
    </xf>
    <xf numFmtId="0" fontId="37" fillId="6" borderId="0" xfId="0" applyFont="1" applyFill="1" applyBorder="1" applyAlignment="1">
      <alignment horizontal="left" vertical="center" wrapText="1"/>
    </xf>
    <xf numFmtId="0" fontId="37" fillId="6" borderId="9" xfId="0" applyFont="1" applyFill="1" applyBorder="1" applyAlignment="1">
      <alignment horizontal="left" vertical="center" wrapText="1"/>
    </xf>
    <xf numFmtId="0" fontId="6" fillId="2" borderId="1" xfId="0" applyFont="1" applyFill="1" applyBorder="1" applyAlignment="1">
      <alignment horizontal="left" vertical="center"/>
    </xf>
    <xf numFmtId="0" fontId="6" fillId="2" borderId="0" xfId="0" applyFont="1" applyFill="1" applyBorder="1" applyAlignment="1">
      <alignment horizontal="left"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10" borderId="6" xfId="0" applyFont="1" applyFill="1" applyBorder="1" applyAlignment="1">
      <alignment horizontal="center" vertical="center"/>
    </xf>
    <xf numFmtId="0" fontId="6" fillId="10" borderId="7" xfId="0" applyFont="1" applyFill="1" applyBorder="1" applyAlignment="1">
      <alignment horizontal="center" vertical="center"/>
    </xf>
    <xf numFmtId="0" fontId="6" fillId="10" borderId="8"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0" xfId="0" applyFont="1" applyFill="1" applyBorder="1" applyAlignment="1">
      <alignment horizontal="center" vertical="center"/>
    </xf>
    <xf numFmtId="0" fontId="46" fillId="12" borderId="1" xfId="0" applyFont="1" applyFill="1" applyBorder="1" applyAlignment="1">
      <alignment horizontal="left"/>
    </xf>
    <xf numFmtId="0" fontId="46" fillId="12" borderId="0" xfId="0" applyFont="1" applyFill="1" applyBorder="1" applyAlignment="1">
      <alignment horizontal="left"/>
    </xf>
    <xf numFmtId="0" fontId="46" fillId="12" borderId="9" xfId="0" applyFont="1" applyFill="1" applyBorder="1" applyAlignment="1">
      <alignment horizontal="left"/>
    </xf>
    <xf numFmtId="0" fontId="37" fillId="0" borderId="1"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9" xfId="0" applyFont="1" applyFill="1" applyBorder="1" applyAlignment="1">
      <alignment horizontal="left" vertical="center" wrapText="1"/>
    </xf>
    <xf numFmtId="0" fontId="37" fillId="0" borderId="10" xfId="0" applyFont="1" applyFill="1" applyBorder="1" applyAlignment="1">
      <alignment horizontal="left" vertical="center" wrapText="1"/>
    </xf>
    <xf numFmtId="0" fontId="37" fillId="0" borderId="5" xfId="0" applyFont="1" applyFill="1" applyBorder="1" applyAlignment="1">
      <alignment horizontal="left" vertical="center" wrapText="1"/>
    </xf>
    <xf numFmtId="0" fontId="37" fillId="0" borderId="11" xfId="0" applyFont="1" applyFill="1" applyBorder="1" applyAlignment="1">
      <alignment horizontal="left" vertical="center" wrapText="1"/>
    </xf>
    <xf numFmtId="0" fontId="6" fillId="9" borderId="6" xfId="0" applyFont="1" applyFill="1" applyBorder="1" applyAlignment="1">
      <alignment horizontal="center" vertical="center"/>
    </xf>
    <xf numFmtId="0" fontId="6" fillId="9" borderId="7" xfId="0" applyFont="1" applyFill="1" applyBorder="1" applyAlignment="1">
      <alignment horizontal="center" vertical="center"/>
    </xf>
    <xf numFmtId="0" fontId="6" fillId="9" borderId="8" xfId="0" applyFont="1" applyFill="1" applyBorder="1" applyAlignment="1">
      <alignment horizontal="center" vertical="center"/>
    </xf>
    <xf numFmtId="0" fontId="60" fillId="0" borderId="0" xfId="18" applyFont="1" applyAlignment="1">
      <alignment horizontal="left" wrapText="1"/>
    </xf>
  </cellXfs>
  <cellStyles count="19">
    <cellStyle name="Calculation 2" xfId="6" xr:uid="{3D3426BF-366A-44BE-81FF-1D98BFA27E94}"/>
    <cellStyle name="Comma" xfId="3" builtinId="3"/>
    <cellStyle name="Currency" xfId="1" builtinId="4"/>
    <cellStyle name="Hyperlink" xfId="10" builtinId="8"/>
    <cellStyle name="Hyperlink 2" xfId="15" xr:uid="{D5B164CF-A25B-4A69-8130-AF9CE90360AE}"/>
    <cellStyle name="Hyperlink 3" xfId="17" xr:uid="{A9DBADE8-B7E0-4C1D-8577-0F81CE935E81}"/>
    <cellStyle name="Input 2" xfId="7" xr:uid="{5EA5CFA8-A596-4D55-B612-47F237671EF7}"/>
    <cellStyle name="Input 3" xfId="11" xr:uid="{83696C28-DEB6-4416-90CB-CA24C1682D46}"/>
    <cellStyle name="Normal" xfId="0" builtinId="0"/>
    <cellStyle name="Normal 2" xfId="4" xr:uid="{868561D0-5FE1-446E-9292-747FAA2B2D3F}"/>
    <cellStyle name="Normal 2 2" xfId="8" xr:uid="{5140D419-0726-4712-A954-D2D43DEF8789}"/>
    <cellStyle name="Normal 2 3 2" xfId="13" xr:uid="{A9FF1E9C-EB14-4DB7-8046-8CAB1D04B813}"/>
    <cellStyle name="Normal 3" xfId="16" xr:uid="{304829A6-BFA5-4055-9DBE-0F652CFFFBA4}"/>
    <cellStyle name="Normal 3 2" xfId="9" xr:uid="{4DC619F3-FDDD-4BB0-883E-0E004ABD8CE7}"/>
    <cellStyle name="Normal 3 2 2" xfId="14" xr:uid="{AB32ACBC-58EA-4E84-AB90-8E287808EB51}"/>
    <cellStyle name="Normal 3 3 3" xfId="12" xr:uid="{D2AFE896-A073-4A71-8E38-B9F4B4BB7B52}"/>
    <cellStyle name="Normal 4" xfId="18" xr:uid="{F18877C1-9E6D-4769-9309-AD5D016EDB8A}"/>
    <cellStyle name="Percent" xfId="2" builtinId="5"/>
    <cellStyle name="Percent 2" xfId="5" xr:uid="{6657273A-B3B9-4044-A666-361FED87B7C4}"/>
  </cellStyles>
  <dxfs count="0"/>
  <tableStyles count="0" defaultTableStyle="TableStyleMedium2" defaultPivotStyle="PivotStyleLight16"/>
  <colors>
    <mruColors>
      <color rgb="FF0000FF"/>
      <color rgb="FF9350D0"/>
      <color rgb="FFDAC2EC"/>
      <color rgb="FFE7D3F9"/>
      <color rgb="FFFFFFCC"/>
      <color rgb="FFA66DD1"/>
      <color rgb="FFAD7BDB"/>
      <color rgb="FFF3ECFA"/>
      <color rgb="FF612B89"/>
      <color rgb="FFF1E5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8</xdr:col>
      <xdr:colOff>1706387</xdr:colOff>
      <xdr:row>23</xdr:row>
      <xdr:rowOff>11289</xdr:rowOff>
    </xdr:from>
    <xdr:ext cx="5181600" cy="781050"/>
    <xdr:pic>
      <xdr:nvPicPr>
        <xdr:cNvPr id="2" name="image1.png" title="Image">
          <a:extLst>
            <a:ext uri="{FF2B5EF4-FFF2-40B4-BE49-F238E27FC236}">
              <a16:creationId xmlns:a16="http://schemas.microsoft.com/office/drawing/2014/main" id="{B10B1D3F-4CCD-4C08-9E6C-AD699E46D768}"/>
            </a:ext>
          </a:extLst>
        </xdr:cNvPr>
        <xdr:cNvPicPr preferRelativeResize="0"/>
      </xdr:nvPicPr>
      <xdr:blipFill>
        <a:blip xmlns:r="http://schemas.openxmlformats.org/officeDocument/2006/relationships" r:embed="rId1" cstate="print"/>
        <a:stretch>
          <a:fillRect/>
        </a:stretch>
      </xdr:blipFill>
      <xdr:spPr>
        <a:xfrm>
          <a:off x="7153276" y="4385733"/>
          <a:ext cx="5181600" cy="781050"/>
        </a:xfrm>
        <a:prstGeom prst="rect">
          <a:avLst/>
        </a:prstGeom>
        <a:noFill/>
      </xdr:spPr>
    </xdr:pic>
    <xdr:clientData fLocksWithSheet="0"/>
  </xdr:oneCellAnchor>
  <xdr:twoCellAnchor editAs="oneCell">
    <xdr:from>
      <xdr:col>1</xdr:col>
      <xdr:colOff>227187</xdr:colOff>
      <xdr:row>0</xdr:row>
      <xdr:rowOff>0</xdr:rowOff>
    </xdr:from>
    <xdr:to>
      <xdr:col>8</xdr:col>
      <xdr:colOff>1622777</xdr:colOff>
      <xdr:row>27</xdr:row>
      <xdr:rowOff>46857</xdr:rowOff>
    </xdr:to>
    <xdr:pic>
      <xdr:nvPicPr>
        <xdr:cNvPr id="7" name="Picture 6" descr="360+ Packaged Food Stock Photos, Pictures &amp; Royalty-Free ...">
          <a:extLst>
            <a:ext uri="{FF2B5EF4-FFF2-40B4-BE49-F238E27FC236}">
              <a16:creationId xmlns:a16="http://schemas.microsoft.com/office/drawing/2014/main" id="{7F2E4824-FFE4-480D-955C-23089F98DF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4743" y="0"/>
          <a:ext cx="6644923" cy="5211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1891434</xdr:colOff>
      <xdr:row>12</xdr:row>
      <xdr:rowOff>118708</xdr:rowOff>
    </xdr:from>
    <xdr:ext cx="1917537" cy="522354"/>
    <xdr:pic>
      <xdr:nvPicPr>
        <xdr:cNvPr id="2" name="Picture 1" descr="http://www.stern.nyu.edu/sites/default/files/styles/article_image_responsive/public/assets/images/Social_Media_Avatar_Circle_CSB_1.png?itok=sc8mKtoF">
          <a:extLst>
            <a:ext uri="{FF2B5EF4-FFF2-40B4-BE49-F238E27FC236}">
              <a16:creationId xmlns:a16="http://schemas.microsoft.com/office/drawing/2014/main" id="{7B56514F-4DBC-45B9-844A-084EFDB60730}"/>
            </a:ext>
          </a:extLst>
        </xdr:cNvPr>
        <xdr:cNvPicPr>
          <a:picLocks noChangeAspect="1" noChangeArrowheads="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a:stretch/>
      </xdr:blipFill>
      <xdr:spPr bwMode="auto">
        <a:xfrm>
          <a:off x="6257694" y="2252308"/>
          <a:ext cx="1917537" cy="5223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17</xdr:row>
      <xdr:rowOff>1</xdr:rowOff>
    </xdr:from>
    <xdr:ext cx="7861300" cy="1587500"/>
    <xdr:pic>
      <xdr:nvPicPr>
        <xdr:cNvPr id="3" name="Picture 2">
          <a:extLst>
            <a:ext uri="{FF2B5EF4-FFF2-40B4-BE49-F238E27FC236}">
              <a16:creationId xmlns:a16="http://schemas.microsoft.com/office/drawing/2014/main" id="{3AD8738A-DF39-4848-9022-00361412D6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320040" y="3375661"/>
          <a:ext cx="7861300" cy="1587500"/>
        </a:xfrm>
        <a:prstGeom prst="rect">
          <a:avLst/>
        </a:prstGeom>
        <a:solidFill>
          <a:srgbClr val="7030A0"/>
        </a:solidFill>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400051</xdr:colOff>
      <xdr:row>6</xdr:row>
      <xdr:rowOff>158750</xdr:rowOff>
    </xdr:from>
    <xdr:to>
      <xdr:col>15</xdr:col>
      <xdr:colOff>615950</xdr:colOff>
      <xdr:row>27</xdr:row>
      <xdr:rowOff>158750</xdr:rowOff>
    </xdr:to>
    <xdr:grpSp>
      <xdr:nvGrpSpPr>
        <xdr:cNvPr id="2" name="Group 1">
          <a:extLst>
            <a:ext uri="{FF2B5EF4-FFF2-40B4-BE49-F238E27FC236}">
              <a16:creationId xmlns:a16="http://schemas.microsoft.com/office/drawing/2014/main" id="{6E37DECF-6206-4DF8-9387-B149B8FA0235}"/>
            </a:ext>
          </a:extLst>
        </xdr:cNvPr>
        <xdr:cNvGrpSpPr/>
      </xdr:nvGrpSpPr>
      <xdr:grpSpPr>
        <a:xfrm>
          <a:off x="400051" y="1460500"/>
          <a:ext cx="9836149" cy="3867150"/>
          <a:chOff x="400051" y="1460500"/>
          <a:chExt cx="9836149" cy="3867150"/>
        </a:xfrm>
      </xdr:grpSpPr>
      <xdr:pic>
        <xdr:nvPicPr>
          <xdr:cNvPr id="7" name="image2.png">
            <a:extLst>
              <a:ext uri="{FF2B5EF4-FFF2-40B4-BE49-F238E27FC236}">
                <a16:creationId xmlns:a16="http://schemas.microsoft.com/office/drawing/2014/main" id="{704A58EC-C1F4-40C3-9D7F-E54FD438D55A}"/>
              </a:ext>
            </a:extLst>
          </xdr:cNvPr>
          <xdr:cNvPicPr preferRelativeResize="0"/>
        </xdr:nvPicPr>
        <xdr:blipFill>
          <a:blip xmlns:r="http://schemas.openxmlformats.org/officeDocument/2006/relationships" r:embed="rId1" cstate="print"/>
          <a:stretch>
            <a:fillRect/>
          </a:stretch>
        </xdr:blipFill>
        <xdr:spPr>
          <a:xfrm>
            <a:off x="4457700" y="1473200"/>
            <a:ext cx="5778500" cy="3708400"/>
          </a:xfrm>
          <a:prstGeom prst="rect">
            <a:avLst/>
          </a:prstGeom>
          <a:noFill/>
        </xdr:spPr>
      </xdr:pic>
      <xdr:pic>
        <xdr:nvPicPr>
          <xdr:cNvPr id="8" name="image3.png" title="Image">
            <a:extLst>
              <a:ext uri="{FF2B5EF4-FFF2-40B4-BE49-F238E27FC236}">
                <a16:creationId xmlns:a16="http://schemas.microsoft.com/office/drawing/2014/main" id="{B44BB605-4081-4F5D-99F1-C6A3F36F0CA8}"/>
              </a:ext>
            </a:extLst>
          </xdr:cNvPr>
          <xdr:cNvPicPr preferRelativeResize="0"/>
        </xdr:nvPicPr>
        <xdr:blipFill>
          <a:blip xmlns:r="http://schemas.openxmlformats.org/officeDocument/2006/relationships" r:embed="rId2" cstate="print"/>
          <a:stretch>
            <a:fillRect/>
          </a:stretch>
        </xdr:blipFill>
        <xdr:spPr>
          <a:xfrm>
            <a:off x="400051" y="1460500"/>
            <a:ext cx="4203700" cy="3867150"/>
          </a:xfrm>
          <a:prstGeom prst="rect">
            <a:avLst/>
          </a:prstGeom>
          <a:noFill/>
        </xdr:spPr>
      </xdr:pic>
    </xdr:grpSp>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TERN/CARGILL/Cargill%20Soy%20Model/06.10.2021_Cargill_Soy_Mode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ysedouglas/Downloads/04.01_Cargill_Soy_Model%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ithu/Downloads/NYUSternCSB_ROSI_SupplyChains_nomacros%20(1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heeks/Desktop/Talent%20Case%20for%20PF/Risk%20-%20sustainability%20ROI%202019-0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Summary Metrics_Soy"/>
      <sheetName val="Graphs for Research Paper"/>
      <sheetName val="Financial Benefits Overview"/>
      <sheetName val="Financial Benefits Med Factors"/>
      <sheetName val="Financial Benefits by LOB"/>
      <sheetName val="Input data"/>
      <sheetName val="Input-Detailed Data"/>
      <sheetName val="1.1 Direct Purchases "/>
      <sheetName val="1.2 Farmer Retention"/>
      <sheetName val="1.3 Supply@Risk"/>
      <sheetName val="2.1 Reduced N&amp;P"/>
      <sheetName val="2.2 Ghg Recapture"/>
      <sheetName val="3.1 Throttle Sales"/>
      <sheetName val="3.2 Reputation_Risk"/>
      <sheetName val="3.3 Higher attachment rates"/>
      <sheetName val="4.1 Talent"/>
      <sheetName val="4.2 Reduced_Cost_Capital"/>
      <sheetName val="License"/>
    </sheetNames>
    <sheetDataSet>
      <sheetData sheetId="0"/>
      <sheetData sheetId="1"/>
      <sheetData sheetId="2"/>
      <sheetData sheetId="3"/>
      <sheetData sheetId="4"/>
      <sheetData sheetId="5"/>
      <sheetData sheetId="6">
        <row r="11">
          <cell r="G11">
            <v>8.5000000000000006E-2</v>
          </cell>
        </row>
        <row r="13">
          <cell r="G13">
            <v>1.2999999999999999E-2</v>
          </cell>
        </row>
        <row r="20">
          <cell r="C20" t="str">
            <v>Short</v>
          </cell>
          <cell r="D20"/>
          <cell r="E20" t="str">
            <v>Determines how long benefits will persist (one-time only, or for a number of years) - used for calculating the net present values</v>
          </cell>
          <cell r="F20" t="str">
            <v>Years</v>
          </cell>
          <cell r="G20">
            <v>3</v>
          </cell>
        </row>
        <row r="21">
          <cell r="C21" t="str">
            <v>Medium</v>
          </cell>
          <cell r="D21"/>
          <cell r="E21"/>
          <cell r="F21" t="str">
            <v>Years</v>
          </cell>
          <cell r="G21">
            <v>5</v>
          </cell>
        </row>
        <row r="22">
          <cell r="C22" t="str">
            <v>Long</v>
          </cell>
          <cell r="D22"/>
          <cell r="E22"/>
          <cell r="F22" t="str">
            <v>Years</v>
          </cell>
          <cell r="G22">
            <v>10</v>
          </cell>
        </row>
      </sheetData>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data"/>
      <sheetName val="Input data Notes"/>
      <sheetName val="Cover page"/>
      <sheetName val="Summary Metrics_Soy"/>
      <sheetName val="Input-Detailed Data (2)"/>
      <sheetName val="Financial Benefits Overview"/>
      <sheetName val="Summary"/>
      <sheetName val="for presentation"/>
      <sheetName val="Financial Benefits Med Factors"/>
      <sheetName val="Financial Benefits Metric"/>
      <sheetName val="Sheet1"/>
      <sheetName val="1.1 Direct Purchases "/>
      <sheetName val="1.2 Farmer Retention"/>
      <sheetName val="1.3 Supply@Risk (2)"/>
      <sheetName val="2.1 Throttle Sales"/>
      <sheetName val="2.2 Reduced N&amp;P"/>
      <sheetName val="2.3 Ghg Recapture"/>
      <sheetName val="3.2 Reputation_Risk"/>
      <sheetName val="3.3 NEW Higher attachment rates"/>
      <sheetName val="4.1 Talent Updated"/>
      <sheetName val="4.2 Reduced_Cost_Capital"/>
    </sheetNames>
    <sheetDataSet>
      <sheetData sheetId="0" refreshError="1">
        <row r="11">
          <cell r="G11">
            <v>8.5000000000000006E-2</v>
          </cell>
        </row>
        <row r="13">
          <cell r="G13">
            <v>1.2999999999999999E-2</v>
          </cell>
        </row>
        <row r="21">
          <cell r="C21" t="str">
            <v>Short</v>
          </cell>
          <cell r="E21" t="str">
            <v>Determines how long benefits will persist (one-time only, or for a number of years) - used for calculating the net present values</v>
          </cell>
          <cell r="F21" t="str">
            <v>Years</v>
          </cell>
          <cell r="G21">
            <v>3</v>
          </cell>
        </row>
        <row r="22">
          <cell r="C22" t="str">
            <v>Medium</v>
          </cell>
          <cell r="F22" t="str">
            <v>Years</v>
          </cell>
          <cell r="G22">
            <v>5</v>
          </cell>
        </row>
        <row r="23">
          <cell r="C23" t="str">
            <v>Long</v>
          </cell>
          <cell r="F23" t="str">
            <v>Years</v>
          </cell>
          <cell r="G23">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cense"/>
      <sheetName val="ToC"/>
      <sheetName val="Overview"/>
      <sheetName val="List of benefits"/>
      <sheetName val="Screener prioritized"/>
      <sheetName val="Screener additional"/>
      <sheetName val="Input data"/>
      <sheetName val="Input cost and assumptions"/>
      <sheetName val="1. Stable supply"/>
      <sheetName val="2. Long-term contracts"/>
      <sheetName val="3. Sustainable product"/>
      <sheetName val="4. Brand value"/>
      <sheetName val="5. Corporate risk"/>
      <sheetName val="Net benefits"/>
      <sheetName val="By year"/>
      <sheetName val="Worked examples"/>
      <sheetName val="Summary"/>
      <sheetName val="Cover"/>
      <sheetName val="Framework"/>
    </sheetNames>
    <sheetDataSet>
      <sheetData sheetId="0"/>
      <sheetData sheetId="1"/>
      <sheetData sheetId="2"/>
      <sheetData sheetId="3"/>
      <sheetData sheetId="4"/>
      <sheetData sheetId="5"/>
      <sheetData sheetId="6">
        <row r="11">
          <cell r="F11"/>
        </row>
        <row r="12">
          <cell r="F12"/>
        </row>
        <row r="13">
          <cell r="F13"/>
        </row>
        <row r="17">
          <cell r="C17" t="str">
            <v>One-off</v>
          </cell>
          <cell r="D17" t="str">
            <v>Determines how far benefits look forward for calculating the net present value</v>
          </cell>
          <cell r="E17" t="str">
            <v>Years</v>
          </cell>
          <cell r="F17">
            <v>1</v>
          </cell>
        </row>
        <row r="18">
          <cell r="C18" t="str">
            <v>Short</v>
          </cell>
          <cell r="D18"/>
          <cell r="E18" t="str">
            <v>Years</v>
          </cell>
          <cell r="F18">
            <v>3</v>
          </cell>
        </row>
        <row r="19">
          <cell r="C19" t="str">
            <v>Medium</v>
          </cell>
          <cell r="D19"/>
          <cell r="E19" t="str">
            <v>Years</v>
          </cell>
          <cell r="F19">
            <v>5</v>
          </cell>
        </row>
        <row r="20">
          <cell r="C20" t="str">
            <v>Long</v>
          </cell>
          <cell r="D20"/>
          <cell r="E20" t="str">
            <v>Years</v>
          </cell>
          <cell r="F20">
            <v>10</v>
          </cell>
        </row>
        <row r="23">
          <cell r="C23" t="str">
            <v>High</v>
          </cell>
          <cell r="D23" t="str">
            <v xml:space="preserve">Used in a range of benefits to estimate the probability of a benefit occurring. It provides a directional guideline that also standardizes the meaning of "high" etc. </v>
          </cell>
          <cell r="E23" t="str">
            <v>%</v>
          </cell>
          <cell r="F23">
            <v>0.8</v>
          </cell>
        </row>
        <row r="24">
          <cell r="C24" t="str">
            <v>Medium</v>
          </cell>
          <cell r="D24"/>
          <cell r="E24" t="str">
            <v>%</v>
          </cell>
          <cell r="F24">
            <v>0.5</v>
          </cell>
        </row>
        <row r="25">
          <cell r="C25" t="str">
            <v>Low</v>
          </cell>
          <cell r="D25"/>
          <cell r="E25" t="str">
            <v>%</v>
          </cell>
          <cell r="F25">
            <v>0.2</v>
          </cell>
        </row>
        <row r="26">
          <cell r="C26" t="str">
            <v>Very low</v>
          </cell>
          <cell r="D26"/>
          <cell r="E26" t="str">
            <v>%</v>
          </cell>
          <cell r="F26">
            <v>0.05</v>
          </cell>
        </row>
      </sheetData>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ramework"/>
      <sheetName val="4 benefits"/>
      <sheetName val="Risk defined"/>
      <sheetName val="Challenges"/>
      <sheetName val="Risk Types"/>
      <sheetName val="Risk example"/>
      <sheetName val="Case study"/>
      <sheetName val="Worked example"/>
      <sheetName val="Related Research"/>
      <sheetName val="OLD 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5">
          <cell r="F15">
            <v>0.09</v>
          </cell>
        </row>
        <row r="16">
          <cell r="F16">
            <v>0.02</v>
          </cell>
        </row>
      </sheetData>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creativecommons.org/licenses/by/4.0/legalcode"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y.com/en_gl/tax-alerts/belgium-implements-eu-plastics-tax-measures" TargetMode="External"/><Relationship Id="rId1" Type="http://schemas.openxmlformats.org/officeDocument/2006/relationships/hyperlink" Target="https://www.bfgpackaging.com/european-countries-implement-new-tax-law-measures-to-reduce-plastics-usage/"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58890-760B-439F-8921-978484E58731}">
  <sheetPr>
    <tabColor rgb="FF57068C"/>
    <outlinePr summaryBelow="0" summaryRight="0"/>
  </sheetPr>
  <dimension ref="A1:Z991"/>
  <sheetViews>
    <sheetView showGridLines="0" tabSelected="1" topLeftCell="A33" zoomScale="90" zoomScaleNormal="90" workbookViewId="0">
      <selection activeCell="I37" sqref="I37"/>
    </sheetView>
  </sheetViews>
  <sheetFormatPr defaultColWidth="13.08984375" defaultRowHeight="15" customHeight="1" x14ac:dyDescent="0.3"/>
  <cols>
    <col min="1" max="1" width="2.81640625" style="369" customWidth="1"/>
    <col min="2" max="6" width="11.54296875" style="369" customWidth="1"/>
    <col min="7" max="7" width="6.08984375" style="369" customWidth="1"/>
    <col min="8" max="8" width="11.54296875" style="369" customWidth="1"/>
    <col min="9" max="9" width="27.6328125" style="369" customWidth="1"/>
    <col min="10" max="13" width="11.54296875" style="369" customWidth="1"/>
    <col min="14" max="14" width="24.26953125" style="369" customWidth="1"/>
    <col min="15" max="26" width="11.54296875" style="369" customWidth="1"/>
    <col min="27" max="16384" width="13.08984375" style="369"/>
  </cols>
  <sheetData>
    <row r="1" spans="1:26" ht="13" x14ac:dyDescent="0.3">
      <c r="A1" s="368"/>
      <c r="B1" s="368"/>
      <c r="C1" s="368"/>
      <c r="D1" s="368"/>
      <c r="E1" s="368"/>
      <c r="F1" s="368"/>
      <c r="G1" s="368"/>
      <c r="H1" s="368"/>
      <c r="I1" s="368"/>
      <c r="J1" s="368"/>
      <c r="K1" s="368"/>
      <c r="L1" s="368"/>
      <c r="M1" s="368"/>
      <c r="N1" s="368"/>
      <c r="O1" s="368"/>
      <c r="P1" s="368"/>
      <c r="Q1" s="368"/>
      <c r="R1" s="368"/>
      <c r="S1" s="368"/>
      <c r="T1" s="368"/>
      <c r="U1" s="368"/>
    </row>
    <row r="2" spans="1:26" ht="13" x14ac:dyDescent="0.3">
      <c r="A2" s="368"/>
      <c r="B2" s="368"/>
      <c r="C2" s="368"/>
      <c r="D2" s="368"/>
      <c r="E2" s="368"/>
      <c r="F2" s="368"/>
      <c r="G2" s="368"/>
      <c r="H2" s="368"/>
      <c r="I2" s="368"/>
      <c r="J2" s="368"/>
      <c r="K2" s="368"/>
      <c r="L2" s="368"/>
      <c r="M2" s="368"/>
      <c r="N2" s="368"/>
      <c r="O2" s="368"/>
      <c r="P2" s="368"/>
      <c r="Q2" s="368"/>
      <c r="R2" s="368"/>
      <c r="S2" s="368"/>
      <c r="T2" s="368"/>
      <c r="U2" s="368"/>
    </row>
    <row r="3" spans="1:26" ht="13" x14ac:dyDescent="0.3">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row>
    <row r="4" spans="1:26" ht="13" x14ac:dyDescent="0.3">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row>
    <row r="5" spans="1:26" ht="13" x14ac:dyDescent="0.3">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row>
    <row r="6" spans="1:26" ht="13" x14ac:dyDescent="0.3">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row>
    <row r="7" spans="1:26" ht="13" x14ac:dyDescent="0.3">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row>
    <row r="8" spans="1:26" ht="13" x14ac:dyDescent="0.3">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row>
    <row r="9" spans="1:26" ht="13" x14ac:dyDescent="0.3">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row>
    <row r="10" spans="1:26" ht="13" x14ac:dyDescent="0.3">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row>
    <row r="11" spans="1:26" ht="13" x14ac:dyDescent="0.3">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row>
    <row r="12" spans="1:26" ht="15.75" customHeight="1" x14ac:dyDescent="0.3">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row>
    <row r="13" spans="1:26" ht="15.75" customHeight="1" x14ac:dyDescent="0.3">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row>
    <row r="14" spans="1:26" ht="15.75" customHeight="1" x14ac:dyDescent="0.3">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row>
    <row r="15" spans="1:26" ht="15.75" customHeight="1" x14ac:dyDescent="0.3">
      <c r="A15" s="368"/>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row>
    <row r="16" spans="1:26" ht="15.75" customHeight="1" x14ac:dyDescent="0.3">
      <c r="A16" s="368"/>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row>
    <row r="17" spans="1:26" ht="15.75" customHeight="1" x14ac:dyDescent="0.3">
      <c r="A17" s="368"/>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row>
    <row r="18" spans="1:26" ht="15.75" customHeight="1" x14ac:dyDescent="0.3">
      <c r="A18" s="368"/>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row>
    <row r="19" spans="1:26" ht="15.75" customHeight="1" x14ac:dyDescent="0.3">
      <c r="A19" s="368"/>
      <c r="B19" s="368"/>
      <c r="C19" s="368"/>
      <c r="D19" s="368"/>
      <c r="E19" s="368"/>
      <c r="F19" s="368"/>
      <c r="G19" s="368"/>
      <c r="H19" s="368"/>
      <c r="I19" s="368"/>
      <c r="J19" s="368"/>
      <c r="K19" s="368"/>
      <c r="L19" s="368"/>
      <c r="M19" s="368"/>
      <c r="N19" s="368"/>
      <c r="O19" s="368"/>
      <c r="P19" s="368"/>
      <c r="Q19" s="368"/>
      <c r="R19" s="368"/>
      <c r="S19" s="368"/>
      <c r="T19" s="368"/>
      <c r="U19" s="368"/>
      <c r="V19" s="368"/>
      <c r="W19" s="368"/>
      <c r="X19" s="368"/>
      <c r="Y19" s="368"/>
      <c r="Z19" s="368"/>
    </row>
    <row r="20" spans="1:26" ht="15.75" customHeight="1" x14ac:dyDescent="0.3">
      <c r="A20" s="368"/>
      <c r="B20" s="368"/>
      <c r="C20" s="368"/>
      <c r="D20" s="368"/>
      <c r="E20" s="368"/>
      <c r="F20" s="368"/>
      <c r="G20" s="368"/>
      <c r="H20" s="368"/>
      <c r="I20" s="368"/>
      <c r="J20" s="368"/>
      <c r="K20" s="368"/>
      <c r="L20" s="368"/>
      <c r="M20" s="368"/>
      <c r="N20" s="368"/>
      <c r="O20" s="368"/>
      <c r="P20" s="368"/>
      <c r="Q20" s="368"/>
      <c r="R20" s="368"/>
      <c r="S20" s="368"/>
      <c r="T20" s="368"/>
      <c r="U20" s="368"/>
      <c r="V20" s="368"/>
      <c r="W20" s="368"/>
      <c r="X20" s="368"/>
      <c r="Y20" s="368"/>
      <c r="Z20" s="368"/>
    </row>
    <row r="21" spans="1:26" ht="15.75" customHeight="1" x14ac:dyDescent="0.3">
      <c r="A21" s="368"/>
      <c r="B21" s="368"/>
      <c r="C21" s="368"/>
      <c r="D21" s="368"/>
      <c r="E21" s="368"/>
      <c r="F21" s="368"/>
      <c r="G21" s="368"/>
      <c r="H21" s="368"/>
      <c r="I21" s="368"/>
      <c r="J21" s="368"/>
      <c r="K21" s="368"/>
      <c r="L21" s="368"/>
      <c r="M21" s="368"/>
      <c r="N21" s="368"/>
      <c r="O21" s="368"/>
      <c r="P21" s="368"/>
      <c r="Q21" s="368"/>
      <c r="R21" s="368"/>
      <c r="S21" s="368"/>
      <c r="T21" s="368"/>
      <c r="U21" s="368"/>
      <c r="V21" s="368"/>
      <c r="W21" s="368"/>
      <c r="X21" s="368"/>
      <c r="Y21" s="368"/>
      <c r="Z21" s="368"/>
    </row>
    <row r="22" spans="1:26" ht="33" customHeight="1" x14ac:dyDescent="0.3">
      <c r="A22" s="368"/>
      <c r="B22" s="368"/>
      <c r="C22" s="368"/>
      <c r="D22" s="368"/>
      <c r="E22" s="368"/>
      <c r="F22" s="368"/>
      <c r="G22" s="368"/>
      <c r="J22" s="368"/>
      <c r="K22" s="368"/>
      <c r="L22" s="368"/>
      <c r="M22" s="368"/>
      <c r="N22" s="368"/>
      <c r="O22" s="368"/>
      <c r="P22" s="368"/>
      <c r="Q22" s="368"/>
      <c r="R22" s="368"/>
      <c r="S22" s="368"/>
      <c r="T22" s="368"/>
      <c r="U22" s="368"/>
      <c r="V22" s="368"/>
      <c r="W22" s="368"/>
      <c r="X22" s="368"/>
      <c r="Y22" s="368"/>
      <c r="Z22" s="368"/>
    </row>
    <row r="23" spans="1:26" ht="15.75" customHeight="1" x14ac:dyDescent="0.3">
      <c r="A23" s="368"/>
      <c r="B23" s="368"/>
      <c r="C23" s="368"/>
      <c r="D23" s="368"/>
      <c r="E23" s="368"/>
      <c r="F23" s="368"/>
      <c r="G23" s="368"/>
      <c r="H23" s="370"/>
      <c r="I23" s="370"/>
      <c r="J23" s="368"/>
      <c r="K23" s="368"/>
      <c r="L23" s="368"/>
      <c r="M23" s="368"/>
      <c r="N23" s="368"/>
      <c r="O23" s="368"/>
      <c r="P23" s="368"/>
      <c r="Q23" s="368"/>
      <c r="R23" s="368"/>
      <c r="S23" s="368"/>
      <c r="T23" s="368"/>
      <c r="U23" s="368"/>
      <c r="V23" s="368"/>
      <c r="W23" s="368"/>
      <c r="X23" s="368"/>
      <c r="Y23" s="368"/>
      <c r="Z23" s="368"/>
    </row>
    <row r="24" spans="1:26" ht="15.75" customHeight="1" x14ac:dyDescent="0.3">
      <c r="A24" s="368"/>
      <c r="B24" s="368"/>
      <c r="C24" s="368"/>
      <c r="D24" s="368"/>
      <c r="E24" s="368"/>
      <c r="F24" s="368"/>
      <c r="G24" s="368"/>
      <c r="H24" s="368"/>
      <c r="I24" s="368"/>
      <c r="J24" s="368"/>
      <c r="K24" s="368"/>
      <c r="L24" s="368"/>
      <c r="M24" s="368"/>
      <c r="N24" s="368"/>
      <c r="O24" s="368"/>
      <c r="P24" s="368"/>
      <c r="Q24" s="368"/>
      <c r="R24" s="368"/>
      <c r="S24" s="368"/>
      <c r="T24" s="368"/>
      <c r="U24" s="368"/>
      <c r="V24" s="368"/>
      <c r="W24" s="368"/>
      <c r="X24" s="368"/>
      <c r="Y24" s="368"/>
      <c r="Z24" s="368"/>
    </row>
    <row r="25" spans="1:26" ht="15.75" customHeight="1" x14ac:dyDescent="0.3">
      <c r="A25" s="370"/>
      <c r="B25" s="370"/>
      <c r="C25" s="370"/>
      <c r="D25" s="370"/>
      <c r="E25" s="370"/>
      <c r="F25" s="370"/>
      <c r="G25" s="370"/>
      <c r="H25" s="370"/>
      <c r="I25" s="370"/>
      <c r="J25" s="370"/>
      <c r="K25" s="370"/>
      <c r="L25" s="370"/>
      <c r="M25" s="370"/>
      <c r="N25" s="370"/>
      <c r="O25" s="370"/>
      <c r="P25" s="370"/>
      <c r="Q25" s="370"/>
      <c r="R25" s="370"/>
      <c r="S25" s="370"/>
      <c r="T25" s="370"/>
      <c r="U25" s="370"/>
      <c r="V25" s="370"/>
      <c r="W25" s="370"/>
      <c r="X25" s="370"/>
      <c r="Y25" s="370"/>
      <c r="Z25" s="370"/>
    </row>
    <row r="26" spans="1:26" ht="15.75" customHeight="1" x14ac:dyDescent="0.3">
      <c r="A26" s="370"/>
      <c r="B26" s="370"/>
      <c r="C26" s="370"/>
      <c r="D26" s="370"/>
      <c r="E26" s="370"/>
      <c r="F26" s="370"/>
      <c r="G26" s="370"/>
      <c r="H26" s="370"/>
      <c r="I26" s="370"/>
      <c r="J26" s="370"/>
      <c r="K26" s="370"/>
      <c r="L26" s="370"/>
      <c r="M26" s="370"/>
      <c r="N26" s="370"/>
      <c r="O26" s="370"/>
      <c r="P26" s="370"/>
      <c r="Q26" s="370"/>
      <c r="R26" s="370"/>
      <c r="S26" s="370"/>
      <c r="T26" s="370"/>
      <c r="U26" s="370"/>
      <c r="V26" s="370"/>
      <c r="W26" s="370"/>
      <c r="X26" s="370"/>
      <c r="Y26" s="370"/>
      <c r="Z26" s="370"/>
    </row>
    <row r="27" spans="1:26" ht="15.75" customHeight="1" x14ac:dyDescent="0.3">
      <c r="A27" s="370"/>
      <c r="B27" s="370"/>
      <c r="C27" s="370"/>
      <c r="D27" s="370"/>
      <c r="E27" s="370"/>
      <c r="F27" s="370"/>
      <c r="G27" s="370"/>
      <c r="H27" s="370"/>
      <c r="I27" s="370"/>
      <c r="J27" s="370"/>
      <c r="K27" s="370"/>
      <c r="L27" s="370"/>
      <c r="M27" s="370"/>
      <c r="N27" s="370"/>
      <c r="O27" s="370"/>
      <c r="P27" s="370"/>
      <c r="Q27" s="370"/>
      <c r="R27" s="370"/>
      <c r="S27" s="370"/>
      <c r="T27" s="370"/>
      <c r="U27" s="370"/>
      <c r="V27" s="370"/>
      <c r="W27" s="370"/>
      <c r="X27" s="370"/>
      <c r="Y27" s="370"/>
      <c r="Z27" s="370"/>
    </row>
    <row r="28" spans="1:26" ht="34" customHeight="1" x14ac:dyDescent="0.3">
      <c r="A28" s="368"/>
      <c r="B28" s="413" t="s">
        <v>284</v>
      </c>
      <c r="C28" s="413"/>
      <c r="D28" s="413"/>
      <c r="E28" s="413"/>
      <c r="F28" s="413"/>
      <c r="G28" s="413"/>
      <c r="H28" s="413"/>
      <c r="I28" s="413"/>
      <c r="J28" s="413"/>
      <c r="K28" s="413"/>
      <c r="L28" s="413"/>
      <c r="M28" s="413"/>
      <c r="N28" s="413"/>
      <c r="O28" s="368"/>
      <c r="P28" s="368"/>
      <c r="Q28" s="368"/>
      <c r="R28" s="368"/>
      <c r="S28" s="368"/>
      <c r="T28" s="368"/>
      <c r="U28" s="368"/>
      <c r="V28" s="368"/>
      <c r="W28" s="368"/>
      <c r="X28" s="368"/>
      <c r="Y28" s="368"/>
      <c r="Z28" s="368"/>
    </row>
    <row r="29" spans="1:26" ht="53" customHeight="1" x14ac:dyDescent="0.3">
      <c r="A29" s="368"/>
      <c r="B29" s="413"/>
      <c r="C29" s="413"/>
      <c r="D29" s="413"/>
      <c r="E29" s="413"/>
      <c r="F29" s="413"/>
      <c r="G29" s="413"/>
      <c r="H29" s="413"/>
      <c r="I29" s="413"/>
      <c r="J29" s="413"/>
      <c r="K29" s="413"/>
      <c r="L29" s="413"/>
      <c r="M29" s="413"/>
      <c r="N29" s="413"/>
      <c r="O29" s="368"/>
      <c r="P29" s="368"/>
      <c r="Q29" s="368"/>
      <c r="R29" s="368"/>
      <c r="S29" s="368"/>
      <c r="T29" s="368"/>
      <c r="U29" s="368"/>
      <c r="V29" s="368"/>
      <c r="W29" s="368"/>
      <c r="X29" s="368"/>
      <c r="Y29" s="368"/>
      <c r="Z29" s="368"/>
    </row>
    <row r="30" spans="1:26" ht="39.75" customHeight="1" thickBot="1" x14ac:dyDescent="0.65">
      <c r="A30" s="368"/>
      <c r="B30" s="371" t="s">
        <v>228</v>
      </c>
      <c r="C30" s="368"/>
      <c r="D30" s="368"/>
      <c r="E30" s="368"/>
      <c r="F30" s="368"/>
      <c r="G30" s="368"/>
      <c r="H30" s="414">
        <v>44593</v>
      </c>
      <c r="I30" s="414"/>
      <c r="J30" s="414"/>
      <c r="K30" s="414"/>
      <c r="L30" s="414"/>
      <c r="M30" s="414"/>
      <c r="N30" s="414"/>
      <c r="O30" s="368"/>
      <c r="P30" s="368"/>
      <c r="Q30" s="368"/>
      <c r="R30" s="368"/>
      <c r="S30" s="368"/>
      <c r="T30" s="368"/>
      <c r="U30" s="368"/>
      <c r="V30" s="368"/>
      <c r="W30" s="368"/>
      <c r="X30" s="368"/>
      <c r="Y30" s="368"/>
      <c r="Z30" s="368"/>
    </row>
    <row r="31" spans="1:26" ht="39.75" customHeight="1" x14ac:dyDescent="0.3">
      <c r="A31" s="368"/>
      <c r="B31" s="407" t="s">
        <v>324</v>
      </c>
      <c r="C31" s="408"/>
      <c r="D31" s="408"/>
      <c r="E31" s="408"/>
      <c r="F31" s="408"/>
      <c r="G31" s="408"/>
      <c r="H31" s="408"/>
      <c r="I31" s="408"/>
      <c r="J31" s="408"/>
      <c r="K31" s="408"/>
      <c r="L31" s="408"/>
      <c r="M31" s="408"/>
      <c r="N31" s="409"/>
      <c r="O31" s="368"/>
      <c r="P31" s="368"/>
      <c r="Q31" s="368"/>
      <c r="R31" s="368"/>
      <c r="S31" s="368"/>
      <c r="T31" s="368"/>
      <c r="U31" s="368"/>
      <c r="V31" s="368"/>
      <c r="W31" s="368"/>
      <c r="X31" s="368"/>
      <c r="Y31" s="368"/>
      <c r="Z31" s="368"/>
    </row>
    <row r="32" spans="1:26" ht="210.5" customHeight="1" thickBot="1" x14ac:dyDescent="0.4">
      <c r="A32" s="368"/>
      <c r="B32" s="410"/>
      <c r="C32" s="411"/>
      <c r="D32" s="411"/>
      <c r="E32" s="411"/>
      <c r="F32" s="411"/>
      <c r="G32" s="411"/>
      <c r="H32" s="411"/>
      <c r="I32" s="411"/>
      <c r="J32" s="411"/>
      <c r="K32" s="411"/>
      <c r="L32" s="411"/>
      <c r="M32" s="411"/>
      <c r="N32" s="412"/>
      <c r="O32" s="368"/>
      <c r="P32"/>
      <c r="Q32" s="368"/>
      <c r="R32" s="368"/>
      <c r="S32" s="368"/>
      <c r="T32" s="368"/>
      <c r="U32" s="368"/>
      <c r="V32" s="368"/>
      <c r="W32" s="368"/>
      <c r="X32" s="368"/>
      <c r="Y32" s="368"/>
      <c r="Z32" s="368"/>
    </row>
    <row r="33" spans="1:26" ht="19.5" customHeight="1" x14ac:dyDescent="0.3">
      <c r="A33" s="368"/>
      <c r="C33" s="372"/>
      <c r="D33" s="372"/>
      <c r="E33" s="372"/>
      <c r="F33" s="372"/>
      <c r="G33" s="372"/>
      <c r="H33" s="372"/>
      <c r="I33" s="372"/>
      <c r="J33" s="372"/>
      <c r="K33" s="372"/>
      <c r="L33" s="372"/>
      <c r="M33" s="372"/>
      <c r="N33" s="372"/>
      <c r="O33" s="368"/>
      <c r="P33" s="368"/>
      <c r="Q33" s="368"/>
      <c r="R33" s="368"/>
      <c r="S33" s="368"/>
      <c r="T33" s="368"/>
      <c r="U33" s="368"/>
      <c r="V33" s="368"/>
      <c r="W33" s="368"/>
      <c r="X33" s="368"/>
      <c r="Y33" s="368"/>
      <c r="Z33" s="368"/>
    </row>
    <row r="34" spans="1:26" ht="74" customHeight="1" x14ac:dyDescent="0.35">
      <c r="A34" s="368"/>
      <c r="B34" s="451" t="s">
        <v>326</v>
      </c>
      <c r="C34" s="451"/>
      <c r="D34" s="451"/>
      <c r="E34" s="451"/>
      <c r="F34" s="451"/>
      <c r="G34" s="451"/>
      <c r="H34" s="451"/>
      <c r="I34" s="451"/>
      <c r="J34" s="451"/>
      <c r="K34" s="451"/>
      <c r="L34" s="451"/>
      <c r="M34" s="451"/>
      <c r="N34" s="451"/>
      <c r="O34" s="368"/>
      <c r="P34" s="368"/>
      <c r="Q34" s="368"/>
      <c r="R34" s="368"/>
      <c r="S34" s="368"/>
      <c r="T34" s="368"/>
      <c r="U34" s="368"/>
      <c r="V34" s="368"/>
      <c r="W34" s="368"/>
      <c r="X34" s="368"/>
      <c r="Y34" s="368"/>
      <c r="Z34" s="368"/>
    </row>
    <row r="35" spans="1:26" ht="39.75" customHeight="1" x14ac:dyDescent="0.3">
      <c r="A35" s="368"/>
      <c r="B35" s="373" t="s">
        <v>230</v>
      </c>
      <c r="C35" s="368"/>
      <c r="D35" s="368"/>
      <c r="E35" s="368"/>
      <c r="F35" s="368"/>
      <c r="G35" s="368"/>
      <c r="H35" s="368"/>
      <c r="I35" s="368"/>
      <c r="J35" s="368"/>
      <c r="K35" s="368"/>
      <c r="L35" s="368"/>
      <c r="M35" s="368"/>
      <c r="N35" s="368"/>
      <c r="O35" s="368"/>
      <c r="P35" s="368"/>
      <c r="Q35" s="368"/>
      <c r="R35" s="368"/>
      <c r="S35" s="368"/>
      <c r="T35" s="368"/>
      <c r="U35" s="368"/>
      <c r="V35" s="368"/>
      <c r="W35" s="368"/>
      <c r="X35" s="368"/>
      <c r="Y35" s="368"/>
      <c r="Z35" s="368"/>
    </row>
    <row r="36" spans="1:26" ht="39.75" customHeight="1" x14ac:dyDescent="0.3">
      <c r="A36" s="368"/>
      <c r="B36" s="369" t="s">
        <v>278</v>
      </c>
      <c r="C36" s="368"/>
      <c r="D36" s="368"/>
      <c r="E36" s="368"/>
      <c r="F36" s="368"/>
      <c r="G36" s="368"/>
      <c r="H36" s="368"/>
      <c r="I36" s="368"/>
      <c r="J36" s="368"/>
      <c r="K36" s="368"/>
      <c r="L36" s="368"/>
      <c r="M36" s="368"/>
      <c r="N36" s="368"/>
      <c r="O36" s="368"/>
      <c r="P36" s="368"/>
      <c r="Q36" s="368"/>
      <c r="R36" s="368"/>
      <c r="S36" s="368"/>
      <c r="T36" s="368"/>
      <c r="U36" s="368"/>
      <c r="V36" s="368"/>
      <c r="W36" s="368"/>
      <c r="X36" s="368"/>
      <c r="Y36" s="368"/>
      <c r="Z36" s="368"/>
    </row>
    <row r="37" spans="1:26" ht="39.75" customHeight="1" x14ac:dyDescent="0.3">
      <c r="A37" s="368"/>
      <c r="B37" s="368"/>
      <c r="C37" s="368"/>
      <c r="D37" s="368"/>
      <c r="E37" s="368"/>
      <c r="F37" s="368"/>
      <c r="G37" s="368"/>
      <c r="H37" s="368"/>
      <c r="I37" s="368"/>
      <c r="J37" s="368"/>
      <c r="K37" s="368"/>
      <c r="L37" s="368"/>
      <c r="M37" s="368"/>
      <c r="N37" s="368"/>
      <c r="O37" s="368"/>
      <c r="P37" s="368"/>
      <c r="Q37" s="368"/>
      <c r="R37" s="368"/>
      <c r="S37" s="368"/>
      <c r="T37" s="368"/>
      <c r="U37" s="368"/>
      <c r="V37" s="368"/>
      <c r="W37" s="368"/>
      <c r="X37" s="368"/>
      <c r="Y37" s="368"/>
      <c r="Z37" s="368"/>
    </row>
    <row r="38" spans="1:26" ht="39.75" customHeight="1" x14ac:dyDescent="0.3">
      <c r="A38" s="368"/>
      <c r="B38" s="368"/>
      <c r="C38" s="368"/>
      <c r="D38" s="368"/>
      <c r="E38" s="368"/>
      <c r="F38" s="368"/>
      <c r="G38" s="368"/>
      <c r="H38" s="368"/>
      <c r="I38" s="368"/>
      <c r="J38" s="368"/>
      <c r="K38" s="368"/>
      <c r="L38" s="368"/>
      <c r="M38" s="368"/>
      <c r="N38" s="368"/>
      <c r="O38" s="368"/>
      <c r="P38" s="368"/>
      <c r="Q38" s="368"/>
      <c r="R38" s="368"/>
      <c r="S38" s="368"/>
      <c r="T38" s="368"/>
      <c r="U38" s="368"/>
      <c r="V38" s="368"/>
      <c r="W38" s="368"/>
      <c r="X38" s="368"/>
      <c r="Y38" s="368"/>
      <c r="Z38" s="368"/>
    </row>
    <row r="39" spans="1:26" ht="39.75" customHeight="1" x14ac:dyDescent="0.3">
      <c r="A39" s="368"/>
      <c r="B39" s="368"/>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row>
    <row r="40" spans="1:26" ht="39.75" customHeight="1" x14ac:dyDescent="0.3">
      <c r="A40" s="368"/>
      <c r="B40" s="368"/>
      <c r="C40" s="368"/>
      <c r="D40" s="368"/>
      <c r="E40" s="368"/>
      <c r="F40" s="368"/>
      <c r="G40" s="368"/>
      <c r="H40" s="368"/>
      <c r="I40" s="368"/>
      <c r="J40" s="368"/>
      <c r="K40" s="368"/>
      <c r="L40" s="368"/>
      <c r="M40" s="368"/>
      <c r="N40" s="368"/>
      <c r="O40" s="368"/>
      <c r="P40" s="368"/>
      <c r="Q40" s="368"/>
      <c r="R40" s="368"/>
      <c r="S40" s="368"/>
      <c r="T40" s="368"/>
      <c r="U40" s="368"/>
      <c r="V40" s="368"/>
      <c r="W40" s="368"/>
      <c r="X40" s="368"/>
      <c r="Y40" s="368"/>
      <c r="Z40" s="368"/>
    </row>
    <row r="41" spans="1:26" ht="39.75" customHeight="1" x14ac:dyDescent="0.3">
      <c r="A41" s="368"/>
      <c r="B41" s="368"/>
      <c r="C41" s="368"/>
      <c r="D41" s="368"/>
      <c r="E41" s="368"/>
      <c r="F41" s="368"/>
      <c r="G41" s="368"/>
      <c r="H41" s="368"/>
      <c r="I41" s="368"/>
      <c r="J41" s="368"/>
      <c r="K41" s="368"/>
      <c r="L41" s="368"/>
      <c r="M41" s="368"/>
      <c r="N41" s="368"/>
      <c r="O41" s="368"/>
      <c r="P41" s="368"/>
      <c r="Q41" s="368"/>
      <c r="R41" s="368"/>
      <c r="S41" s="368"/>
      <c r="T41" s="368"/>
      <c r="U41" s="368"/>
      <c r="V41" s="368"/>
      <c r="W41" s="368"/>
      <c r="X41" s="368"/>
      <c r="Y41" s="368"/>
      <c r="Z41" s="368"/>
    </row>
    <row r="42" spans="1:26" ht="39.75" customHeight="1" x14ac:dyDescent="0.3">
      <c r="A42" s="368"/>
      <c r="B42" s="368"/>
      <c r="C42" s="368"/>
      <c r="D42" s="368"/>
      <c r="E42" s="368"/>
      <c r="F42" s="368"/>
      <c r="G42" s="368"/>
      <c r="H42" s="368"/>
      <c r="I42" s="368"/>
      <c r="J42" s="368"/>
      <c r="K42" s="368"/>
      <c r="L42" s="368"/>
      <c r="M42" s="368"/>
      <c r="N42" s="368"/>
      <c r="O42" s="368"/>
      <c r="P42" s="368"/>
      <c r="Q42" s="368"/>
      <c r="R42" s="368"/>
      <c r="S42" s="368"/>
      <c r="T42" s="368"/>
      <c r="U42" s="368"/>
      <c r="V42" s="368"/>
      <c r="W42" s="368"/>
      <c r="X42" s="368"/>
      <c r="Y42" s="368"/>
      <c r="Z42" s="368"/>
    </row>
    <row r="43" spans="1:26" ht="39.75" customHeight="1" x14ac:dyDescent="0.3">
      <c r="A43" s="368"/>
      <c r="B43" s="368"/>
      <c r="C43" s="368"/>
      <c r="D43" s="368"/>
      <c r="E43" s="368"/>
      <c r="F43" s="368"/>
      <c r="G43" s="368"/>
      <c r="H43" s="368"/>
      <c r="I43" s="368"/>
      <c r="J43" s="368"/>
      <c r="K43" s="368"/>
      <c r="L43" s="368"/>
      <c r="M43" s="368"/>
      <c r="N43" s="368"/>
      <c r="O43" s="368"/>
      <c r="P43" s="368"/>
      <c r="Q43" s="368"/>
      <c r="R43" s="368"/>
      <c r="S43" s="368"/>
      <c r="T43" s="368"/>
      <c r="U43" s="368"/>
      <c r="V43" s="368"/>
      <c r="W43" s="368"/>
      <c r="X43" s="368"/>
      <c r="Y43" s="368"/>
      <c r="Z43" s="368"/>
    </row>
    <row r="44" spans="1:26" ht="39.75" customHeight="1" x14ac:dyDescent="0.3">
      <c r="A44" s="368"/>
      <c r="C44" s="368"/>
      <c r="D44" s="368"/>
      <c r="E44" s="368"/>
      <c r="F44" s="368"/>
      <c r="G44" s="368"/>
      <c r="H44" s="368"/>
      <c r="I44" s="368"/>
      <c r="J44" s="368"/>
      <c r="K44" s="368"/>
      <c r="L44" s="368"/>
      <c r="M44" s="368"/>
      <c r="N44" s="368"/>
      <c r="O44" s="368"/>
      <c r="P44" s="368"/>
      <c r="Q44" s="368"/>
      <c r="R44" s="368"/>
      <c r="S44" s="368"/>
      <c r="T44" s="368"/>
      <c r="U44" s="368"/>
      <c r="V44" s="368"/>
      <c r="W44" s="368"/>
      <c r="X44" s="368"/>
      <c r="Y44" s="368"/>
      <c r="Z44" s="368"/>
    </row>
    <row r="45" spans="1:26" ht="39.75" customHeight="1" x14ac:dyDescent="0.3">
      <c r="A45" s="368"/>
      <c r="E45" s="368"/>
      <c r="F45" s="368"/>
      <c r="G45" s="368"/>
      <c r="H45" s="368"/>
      <c r="I45" s="368"/>
      <c r="J45" s="368"/>
      <c r="K45" s="368"/>
      <c r="L45" s="368"/>
      <c r="M45" s="368"/>
      <c r="N45" s="368"/>
      <c r="O45" s="368"/>
      <c r="P45" s="368"/>
      <c r="Q45" s="368"/>
      <c r="R45" s="368"/>
      <c r="S45" s="368"/>
      <c r="T45" s="368"/>
      <c r="U45" s="368"/>
      <c r="V45" s="368"/>
      <c r="W45" s="368"/>
      <c r="X45" s="368"/>
      <c r="Y45" s="368"/>
      <c r="Z45" s="368"/>
    </row>
    <row r="46" spans="1:26" ht="39.75" customHeight="1" x14ac:dyDescent="0.3">
      <c r="A46" s="368"/>
      <c r="B46" s="368"/>
      <c r="C46" s="368"/>
      <c r="D46" s="368"/>
      <c r="E46" s="368"/>
      <c r="F46" s="368"/>
      <c r="G46" s="368"/>
      <c r="H46" s="368"/>
      <c r="I46" s="368"/>
      <c r="J46" s="368"/>
      <c r="K46" s="368"/>
      <c r="L46" s="368"/>
      <c r="M46" s="368"/>
      <c r="N46" s="368"/>
      <c r="O46" s="368"/>
      <c r="P46" s="368"/>
      <c r="Q46" s="368"/>
      <c r="R46" s="368"/>
      <c r="S46" s="368"/>
      <c r="T46" s="368"/>
      <c r="U46" s="368"/>
      <c r="V46" s="368"/>
      <c r="W46" s="368"/>
      <c r="X46" s="368"/>
      <c r="Y46" s="368"/>
      <c r="Z46" s="368"/>
    </row>
    <row r="47" spans="1:26" ht="39.75" customHeight="1" x14ac:dyDescent="0.3">
      <c r="A47" s="368"/>
      <c r="B47" s="368"/>
      <c r="C47" s="368"/>
      <c r="D47" s="368"/>
      <c r="E47" s="368"/>
      <c r="F47" s="368"/>
      <c r="G47" s="368"/>
      <c r="H47" s="368"/>
      <c r="I47" s="368"/>
      <c r="J47" s="368"/>
      <c r="K47" s="368"/>
      <c r="L47" s="368"/>
      <c r="M47" s="368"/>
      <c r="N47" s="368"/>
      <c r="O47" s="368"/>
      <c r="P47" s="368"/>
      <c r="Q47" s="368"/>
      <c r="R47" s="368"/>
      <c r="S47" s="368"/>
      <c r="T47" s="368"/>
      <c r="U47" s="368"/>
      <c r="V47" s="368"/>
      <c r="W47" s="368"/>
      <c r="X47" s="368"/>
      <c r="Y47" s="368"/>
      <c r="Z47" s="368"/>
    </row>
    <row r="48" spans="1:26" ht="39.75" customHeight="1" x14ac:dyDescent="0.3">
      <c r="A48" s="368"/>
      <c r="B48" s="368"/>
      <c r="C48" s="368"/>
      <c r="D48" s="368"/>
      <c r="E48" s="368"/>
      <c r="F48" s="368"/>
      <c r="G48" s="368"/>
      <c r="H48" s="368"/>
      <c r="I48" s="368"/>
      <c r="J48" s="368"/>
      <c r="K48" s="368"/>
      <c r="L48" s="368"/>
      <c r="M48" s="368"/>
      <c r="N48" s="368"/>
      <c r="O48" s="368"/>
      <c r="P48" s="368"/>
      <c r="Q48" s="368"/>
      <c r="R48" s="368"/>
      <c r="S48" s="368"/>
      <c r="T48" s="368"/>
      <c r="U48" s="368"/>
      <c r="V48" s="368"/>
      <c r="W48" s="368"/>
      <c r="X48" s="368"/>
      <c r="Y48" s="368"/>
      <c r="Z48" s="368"/>
    </row>
    <row r="49" spans="1:26" ht="39.75" customHeight="1" x14ac:dyDescent="0.3">
      <c r="A49" s="368"/>
      <c r="B49" s="368"/>
      <c r="C49" s="368"/>
      <c r="D49" s="368"/>
      <c r="E49" s="368"/>
      <c r="F49" s="368"/>
      <c r="G49" s="368"/>
      <c r="H49" s="368"/>
      <c r="I49" s="368"/>
      <c r="J49" s="368"/>
      <c r="K49" s="368"/>
      <c r="L49" s="368"/>
      <c r="M49" s="368"/>
      <c r="N49" s="368"/>
      <c r="O49" s="368"/>
      <c r="P49" s="368"/>
      <c r="Q49" s="368"/>
      <c r="R49" s="368"/>
      <c r="S49" s="368"/>
      <c r="T49" s="368"/>
      <c r="U49" s="368"/>
      <c r="V49" s="368"/>
      <c r="W49" s="368"/>
      <c r="X49" s="368"/>
      <c r="Y49" s="368"/>
      <c r="Z49" s="368"/>
    </row>
    <row r="50" spans="1:26" ht="39.75" customHeight="1" x14ac:dyDescent="0.3">
      <c r="A50" s="368"/>
      <c r="B50" s="368"/>
      <c r="C50" s="368"/>
      <c r="D50" s="368"/>
      <c r="E50" s="368"/>
      <c r="F50" s="368"/>
      <c r="G50" s="368"/>
      <c r="H50" s="368"/>
      <c r="I50" s="368"/>
      <c r="J50" s="368"/>
      <c r="K50" s="368"/>
      <c r="L50" s="368"/>
      <c r="M50" s="368"/>
      <c r="N50" s="368"/>
      <c r="O50" s="368"/>
      <c r="P50" s="368"/>
      <c r="Q50" s="368"/>
      <c r="R50" s="368"/>
      <c r="S50" s="368"/>
      <c r="T50" s="368"/>
      <c r="U50" s="368"/>
      <c r="V50" s="368"/>
      <c r="W50" s="368"/>
      <c r="X50" s="368"/>
      <c r="Y50" s="368"/>
      <c r="Z50" s="368"/>
    </row>
    <row r="51" spans="1:26" ht="39.75" customHeight="1" x14ac:dyDescent="0.3">
      <c r="A51" s="368"/>
      <c r="B51" s="368"/>
      <c r="C51" s="368"/>
      <c r="D51" s="368"/>
      <c r="E51" s="368"/>
      <c r="F51" s="368"/>
      <c r="G51" s="368"/>
      <c r="H51" s="368"/>
      <c r="I51" s="368"/>
      <c r="J51" s="368"/>
      <c r="K51" s="368"/>
      <c r="L51" s="368"/>
      <c r="M51" s="368"/>
      <c r="N51" s="368"/>
      <c r="O51" s="368"/>
      <c r="P51" s="368"/>
      <c r="Q51" s="368"/>
      <c r="R51" s="368"/>
      <c r="S51" s="368"/>
      <c r="T51" s="368"/>
      <c r="U51" s="368"/>
      <c r="V51" s="368"/>
      <c r="W51" s="368"/>
      <c r="X51" s="368"/>
      <c r="Y51" s="368"/>
      <c r="Z51" s="368"/>
    </row>
    <row r="52" spans="1:26" ht="39.75" customHeight="1" x14ac:dyDescent="0.3">
      <c r="A52" s="368"/>
      <c r="B52" s="368"/>
      <c r="C52" s="368"/>
      <c r="D52" s="368"/>
      <c r="E52" s="368"/>
      <c r="F52" s="368"/>
      <c r="G52" s="368"/>
      <c r="H52" s="368"/>
      <c r="I52" s="368"/>
      <c r="J52" s="368"/>
      <c r="K52" s="368"/>
      <c r="L52" s="368"/>
      <c r="M52" s="368"/>
      <c r="N52" s="368"/>
      <c r="O52" s="368"/>
      <c r="P52" s="368"/>
      <c r="Q52" s="368"/>
      <c r="R52" s="368"/>
      <c r="S52" s="368"/>
      <c r="T52" s="368"/>
      <c r="U52" s="368"/>
      <c r="V52" s="368"/>
      <c r="W52" s="368"/>
      <c r="X52" s="368"/>
      <c r="Y52" s="368"/>
      <c r="Z52" s="368"/>
    </row>
    <row r="53" spans="1:26" ht="39.75" customHeight="1" x14ac:dyDescent="0.3">
      <c r="A53" s="368"/>
      <c r="B53" s="368"/>
      <c r="C53" s="368"/>
      <c r="D53" s="368"/>
      <c r="E53" s="368"/>
      <c r="F53" s="368"/>
      <c r="G53" s="368"/>
      <c r="H53" s="368"/>
      <c r="I53" s="368"/>
      <c r="J53" s="368"/>
      <c r="K53" s="368"/>
      <c r="L53" s="368"/>
      <c r="M53" s="368"/>
      <c r="N53" s="368"/>
      <c r="O53" s="368"/>
      <c r="P53" s="368"/>
      <c r="Q53" s="368"/>
      <c r="R53" s="368"/>
      <c r="S53" s="368"/>
      <c r="T53" s="368"/>
      <c r="U53" s="368"/>
      <c r="V53" s="368"/>
      <c r="W53" s="368"/>
      <c r="X53" s="368"/>
      <c r="Y53" s="368"/>
      <c r="Z53" s="368"/>
    </row>
    <row r="54" spans="1:26" ht="39.75" customHeight="1" x14ac:dyDescent="0.3">
      <c r="A54" s="368"/>
      <c r="B54" s="368"/>
      <c r="C54" s="368"/>
      <c r="D54" s="368"/>
      <c r="E54" s="368"/>
      <c r="F54" s="368"/>
      <c r="G54" s="368"/>
      <c r="H54" s="368"/>
      <c r="I54" s="368"/>
      <c r="J54" s="368"/>
      <c r="K54" s="368"/>
      <c r="L54" s="368"/>
      <c r="M54" s="368"/>
      <c r="N54" s="368"/>
      <c r="O54" s="368"/>
      <c r="P54" s="368"/>
      <c r="Q54" s="368"/>
      <c r="R54" s="368"/>
      <c r="S54" s="368"/>
      <c r="T54" s="368"/>
      <c r="U54" s="368"/>
      <c r="V54" s="368"/>
      <c r="W54" s="368"/>
      <c r="X54" s="368"/>
      <c r="Y54" s="368"/>
      <c r="Z54" s="368"/>
    </row>
    <row r="55" spans="1:26" ht="39.75" customHeight="1" x14ac:dyDescent="0.3">
      <c r="A55" s="368"/>
      <c r="B55" s="368"/>
      <c r="C55" s="368"/>
      <c r="D55" s="368"/>
      <c r="E55" s="368"/>
      <c r="F55" s="368"/>
      <c r="G55" s="368"/>
      <c r="H55" s="368"/>
      <c r="I55" s="368"/>
      <c r="J55" s="368"/>
      <c r="K55" s="368"/>
      <c r="L55" s="368"/>
      <c r="M55" s="368"/>
      <c r="N55" s="368"/>
      <c r="O55" s="368"/>
      <c r="P55" s="368"/>
      <c r="Q55" s="368"/>
      <c r="R55" s="368"/>
      <c r="S55" s="368"/>
      <c r="T55" s="368"/>
      <c r="U55" s="368"/>
      <c r="V55" s="368"/>
      <c r="W55" s="368"/>
      <c r="X55" s="368"/>
      <c r="Y55" s="368"/>
      <c r="Z55" s="368"/>
    </row>
    <row r="56" spans="1:26" ht="39.75" customHeight="1" x14ac:dyDescent="0.3">
      <c r="A56" s="368"/>
      <c r="B56" s="368"/>
      <c r="C56" s="368"/>
      <c r="D56" s="368"/>
      <c r="E56" s="368"/>
      <c r="F56" s="368"/>
      <c r="G56" s="368"/>
      <c r="H56" s="368"/>
      <c r="I56" s="368"/>
      <c r="J56" s="368"/>
      <c r="K56" s="368"/>
      <c r="L56" s="368"/>
      <c r="M56" s="368"/>
      <c r="N56" s="368"/>
      <c r="O56" s="368"/>
      <c r="P56" s="368"/>
      <c r="Q56" s="368"/>
      <c r="R56" s="368"/>
      <c r="S56" s="368"/>
      <c r="T56" s="368"/>
      <c r="U56" s="368"/>
      <c r="V56" s="368"/>
      <c r="W56" s="368"/>
      <c r="X56" s="368"/>
      <c r="Y56" s="368"/>
      <c r="Z56" s="368"/>
    </row>
    <row r="57" spans="1:26" ht="39.75" customHeight="1" x14ac:dyDescent="0.3">
      <c r="A57" s="368"/>
      <c r="B57" s="368"/>
      <c r="C57" s="368"/>
      <c r="D57" s="368"/>
      <c r="E57" s="368"/>
      <c r="F57" s="368"/>
      <c r="G57" s="368"/>
      <c r="H57" s="368"/>
      <c r="I57" s="368"/>
      <c r="J57" s="368"/>
      <c r="K57" s="368"/>
      <c r="L57" s="368"/>
      <c r="M57" s="368"/>
      <c r="N57" s="368"/>
      <c r="O57" s="368"/>
      <c r="P57" s="368"/>
      <c r="Q57" s="368"/>
      <c r="R57" s="368"/>
      <c r="S57" s="368"/>
      <c r="T57" s="368"/>
      <c r="U57" s="368"/>
      <c r="V57" s="368"/>
      <c r="W57" s="368"/>
      <c r="X57" s="368"/>
      <c r="Y57" s="368"/>
      <c r="Z57" s="368"/>
    </row>
    <row r="58" spans="1:26" ht="39.75" customHeight="1" x14ac:dyDescent="0.3">
      <c r="A58" s="368"/>
      <c r="B58" s="368"/>
      <c r="C58" s="368"/>
      <c r="D58" s="368"/>
      <c r="E58" s="368"/>
      <c r="F58" s="368"/>
      <c r="G58" s="368"/>
      <c r="H58" s="368"/>
      <c r="I58" s="368"/>
      <c r="J58" s="368"/>
      <c r="K58" s="368"/>
      <c r="L58" s="368"/>
      <c r="M58" s="368"/>
      <c r="N58" s="368"/>
      <c r="O58" s="368"/>
      <c r="P58" s="368"/>
      <c r="Q58" s="368"/>
      <c r="R58" s="368"/>
      <c r="S58" s="368"/>
      <c r="T58" s="368"/>
      <c r="U58" s="368"/>
      <c r="V58" s="368"/>
      <c r="W58" s="368"/>
      <c r="X58" s="368"/>
      <c r="Y58" s="368"/>
      <c r="Z58" s="368"/>
    </row>
    <row r="59" spans="1:26" ht="39.75" customHeight="1" x14ac:dyDescent="0.3">
      <c r="A59" s="368"/>
      <c r="B59" s="368"/>
      <c r="C59" s="368"/>
      <c r="D59" s="368"/>
      <c r="E59" s="368"/>
      <c r="F59" s="368"/>
      <c r="G59" s="368"/>
      <c r="H59" s="368"/>
      <c r="I59" s="368"/>
      <c r="J59" s="368"/>
      <c r="K59" s="368"/>
      <c r="L59" s="368"/>
      <c r="M59" s="368"/>
      <c r="N59" s="368"/>
      <c r="O59" s="368"/>
      <c r="P59" s="368"/>
      <c r="Q59" s="368"/>
      <c r="R59" s="368"/>
      <c r="S59" s="368"/>
      <c r="T59" s="368"/>
      <c r="U59" s="368"/>
      <c r="V59" s="368"/>
      <c r="W59" s="368"/>
      <c r="X59" s="368"/>
      <c r="Y59" s="368"/>
      <c r="Z59" s="368"/>
    </row>
    <row r="60" spans="1:26" ht="39.75" customHeight="1" x14ac:dyDescent="0.3">
      <c r="A60" s="368"/>
      <c r="B60" s="368"/>
      <c r="C60" s="368"/>
      <c r="D60" s="368"/>
      <c r="E60" s="368"/>
      <c r="F60" s="368"/>
      <c r="G60" s="368"/>
      <c r="H60" s="368"/>
      <c r="I60" s="368"/>
      <c r="J60" s="368"/>
      <c r="K60" s="368"/>
      <c r="L60" s="368"/>
      <c r="M60" s="368"/>
      <c r="N60" s="368"/>
      <c r="O60" s="368"/>
      <c r="P60" s="368"/>
      <c r="Q60" s="368"/>
      <c r="R60" s="368"/>
      <c r="S60" s="368"/>
      <c r="T60" s="368"/>
      <c r="U60" s="368"/>
      <c r="V60" s="368"/>
      <c r="W60" s="368"/>
      <c r="X60" s="368"/>
      <c r="Y60" s="368"/>
      <c r="Z60" s="368"/>
    </row>
    <row r="61" spans="1:26" ht="39.75" customHeight="1" x14ac:dyDescent="0.3">
      <c r="A61" s="368"/>
      <c r="B61" s="368"/>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row>
    <row r="62" spans="1:26" ht="39.75" customHeight="1" x14ac:dyDescent="0.3">
      <c r="A62" s="368"/>
      <c r="B62" s="368"/>
      <c r="C62" s="368"/>
      <c r="D62" s="368"/>
      <c r="E62" s="368"/>
      <c r="F62" s="368"/>
      <c r="G62" s="368"/>
      <c r="H62" s="368"/>
      <c r="I62" s="368"/>
      <c r="J62" s="368"/>
      <c r="K62" s="368"/>
      <c r="L62" s="368"/>
      <c r="M62" s="368"/>
      <c r="N62" s="368"/>
      <c r="O62" s="368"/>
      <c r="P62" s="368"/>
      <c r="Q62" s="368"/>
      <c r="R62" s="368"/>
      <c r="S62" s="368"/>
      <c r="T62" s="368"/>
      <c r="U62" s="368"/>
      <c r="V62" s="368"/>
      <c r="W62" s="368"/>
      <c r="X62" s="368"/>
      <c r="Y62" s="368"/>
      <c r="Z62" s="368"/>
    </row>
    <row r="63" spans="1:26" ht="39.75" customHeight="1" x14ac:dyDescent="0.3">
      <c r="A63" s="368"/>
      <c r="B63" s="368"/>
      <c r="C63" s="368"/>
      <c r="D63" s="368"/>
      <c r="E63" s="368"/>
      <c r="F63" s="368"/>
      <c r="G63" s="368"/>
      <c r="H63" s="368"/>
      <c r="I63" s="368"/>
      <c r="J63" s="368"/>
      <c r="K63" s="368"/>
      <c r="L63" s="368"/>
      <c r="M63" s="368"/>
      <c r="N63" s="368"/>
      <c r="O63" s="368"/>
      <c r="P63" s="368"/>
      <c r="Q63" s="368"/>
      <c r="R63" s="368"/>
      <c r="S63" s="368"/>
      <c r="T63" s="368"/>
      <c r="U63" s="368"/>
      <c r="V63" s="368"/>
      <c r="W63" s="368"/>
      <c r="X63" s="368"/>
      <c r="Y63" s="368"/>
      <c r="Z63" s="368"/>
    </row>
    <row r="64" spans="1:26" ht="39.75" customHeight="1" x14ac:dyDescent="0.3">
      <c r="A64" s="368"/>
      <c r="B64" s="368"/>
      <c r="C64" s="368"/>
      <c r="D64" s="368"/>
      <c r="E64" s="368"/>
      <c r="F64" s="368"/>
      <c r="G64" s="368"/>
      <c r="H64" s="368"/>
      <c r="I64" s="368"/>
      <c r="J64" s="368"/>
      <c r="K64" s="368"/>
      <c r="L64" s="368"/>
      <c r="M64" s="368"/>
      <c r="N64" s="368"/>
      <c r="O64" s="368"/>
      <c r="P64" s="368"/>
      <c r="Q64" s="368"/>
      <c r="R64" s="368"/>
      <c r="S64" s="368"/>
      <c r="T64" s="368"/>
      <c r="U64" s="368"/>
      <c r="V64" s="368"/>
      <c r="W64" s="368"/>
      <c r="X64" s="368"/>
      <c r="Y64" s="368"/>
      <c r="Z64" s="368"/>
    </row>
    <row r="65" spans="1:26" ht="39.75" customHeight="1" x14ac:dyDescent="0.3">
      <c r="A65" s="368"/>
      <c r="B65" s="368"/>
      <c r="C65" s="368"/>
      <c r="D65" s="368"/>
      <c r="E65" s="368"/>
      <c r="F65" s="368"/>
      <c r="G65" s="368"/>
      <c r="H65" s="368"/>
      <c r="I65" s="368"/>
      <c r="J65" s="368"/>
      <c r="K65" s="368"/>
      <c r="L65" s="368"/>
      <c r="M65" s="368"/>
      <c r="N65" s="368"/>
      <c r="O65" s="368"/>
      <c r="P65" s="368"/>
      <c r="Q65" s="368"/>
      <c r="R65" s="368"/>
      <c r="S65" s="368"/>
      <c r="T65" s="368"/>
      <c r="U65" s="368"/>
      <c r="V65" s="368"/>
      <c r="W65" s="368"/>
      <c r="X65" s="368"/>
      <c r="Y65" s="368"/>
      <c r="Z65" s="368"/>
    </row>
    <row r="66" spans="1:26" ht="39.75" customHeight="1" x14ac:dyDescent="0.3">
      <c r="A66" s="368"/>
      <c r="B66" s="368"/>
      <c r="C66" s="368"/>
      <c r="D66" s="368"/>
      <c r="E66" s="368"/>
      <c r="F66" s="368"/>
      <c r="G66" s="368"/>
      <c r="H66" s="368"/>
      <c r="I66" s="368"/>
      <c r="J66" s="368"/>
      <c r="K66" s="368"/>
      <c r="L66" s="368"/>
      <c r="M66" s="368"/>
      <c r="N66" s="368"/>
      <c r="O66" s="368"/>
      <c r="P66" s="368"/>
      <c r="Q66" s="368"/>
      <c r="R66" s="368"/>
      <c r="S66" s="368"/>
      <c r="T66" s="368"/>
      <c r="U66" s="368"/>
      <c r="V66" s="368"/>
      <c r="W66" s="368"/>
      <c r="X66" s="368"/>
      <c r="Y66" s="368"/>
      <c r="Z66" s="368"/>
    </row>
    <row r="67" spans="1:26" ht="39.75" customHeight="1" x14ac:dyDescent="0.3">
      <c r="A67" s="368"/>
      <c r="B67" s="368"/>
      <c r="C67" s="368"/>
      <c r="D67" s="368"/>
      <c r="E67" s="368"/>
      <c r="F67" s="368"/>
      <c r="G67" s="368"/>
      <c r="H67" s="368"/>
      <c r="I67" s="368"/>
      <c r="J67" s="368"/>
      <c r="K67" s="368"/>
      <c r="L67" s="368"/>
      <c r="M67" s="368"/>
      <c r="N67" s="368"/>
      <c r="O67" s="368"/>
      <c r="P67" s="368"/>
      <c r="Q67" s="368"/>
      <c r="R67" s="368"/>
      <c r="S67" s="368"/>
      <c r="T67" s="368"/>
      <c r="U67" s="368"/>
      <c r="V67" s="368"/>
      <c r="W67" s="368"/>
      <c r="X67" s="368"/>
      <c r="Y67" s="368"/>
      <c r="Z67" s="368"/>
    </row>
    <row r="68" spans="1:26" ht="39.75" customHeight="1" x14ac:dyDescent="0.3">
      <c r="A68" s="368"/>
      <c r="B68" s="368"/>
      <c r="C68" s="368"/>
      <c r="D68" s="368"/>
      <c r="E68" s="368"/>
      <c r="F68" s="368"/>
      <c r="G68" s="368"/>
      <c r="H68" s="368"/>
      <c r="I68" s="368"/>
      <c r="J68" s="368"/>
      <c r="K68" s="368"/>
      <c r="L68" s="368"/>
      <c r="M68" s="368"/>
      <c r="N68" s="368"/>
      <c r="O68" s="368"/>
      <c r="P68" s="368"/>
      <c r="Q68" s="368"/>
      <c r="R68" s="368"/>
      <c r="S68" s="368"/>
      <c r="T68" s="368"/>
      <c r="U68" s="368"/>
      <c r="V68" s="368"/>
      <c r="W68" s="368"/>
      <c r="X68" s="368"/>
      <c r="Y68" s="368"/>
      <c r="Z68" s="368"/>
    </row>
    <row r="69" spans="1:26" ht="39.75" customHeight="1" x14ac:dyDescent="0.3">
      <c r="A69" s="368"/>
      <c r="B69" s="368"/>
      <c r="C69" s="368"/>
      <c r="D69" s="368"/>
      <c r="E69" s="368"/>
      <c r="F69" s="368"/>
      <c r="G69" s="368"/>
      <c r="H69" s="368"/>
      <c r="I69" s="368"/>
      <c r="J69" s="368"/>
      <c r="K69" s="368"/>
      <c r="L69" s="368"/>
      <c r="M69" s="368"/>
      <c r="N69" s="368"/>
      <c r="O69" s="368"/>
      <c r="P69" s="368"/>
      <c r="Q69" s="368"/>
      <c r="R69" s="368"/>
      <c r="S69" s="368"/>
      <c r="T69" s="368"/>
      <c r="U69" s="368"/>
      <c r="V69" s="368"/>
      <c r="W69" s="368"/>
      <c r="X69" s="368"/>
      <c r="Y69" s="368"/>
      <c r="Z69" s="368"/>
    </row>
    <row r="70" spans="1:26" ht="39.75" customHeight="1" x14ac:dyDescent="0.3">
      <c r="A70" s="368"/>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8"/>
    </row>
    <row r="71" spans="1:26" ht="39.75" customHeight="1" x14ac:dyDescent="0.3">
      <c r="A71" s="368"/>
      <c r="B71" s="368"/>
      <c r="C71" s="368"/>
      <c r="D71" s="368"/>
      <c r="E71" s="368"/>
      <c r="F71" s="368"/>
      <c r="G71" s="368"/>
      <c r="H71" s="368"/>
      <c r="I71" s="368"/>
      <c r="J71" s="368"/>
      <c r="K71" s="368"/>
      <c r="L71" s="368"/>
      <c r="M71" s="368"/>
      <c r="N71" s="368"/>
      <c r="O71" s="368"/>
      <c r="P71" s="368"/>
      <c r="Q71" s="368"/>
      <c r="R71" s="368"/>
      <c r="S71" s="368"/>
      <c r="T71" s="368"/>
      <c r="U71" s="368"/>
      <c r="V71" s="368"/>
      <c r="W71" s="368"/>
      <c r="X71" s="368"/>
      <c r="Y71" s="368"/>
      <c r="Z71" s="368"/>
    </row>
    <row r="72" spans="1:26" ht="39.75" customHeight="1" x14ac:dyDescent="0.3">
      <c r="A72" s="368"/>
      <c r="B72" s="368"/>
      <c r="C72" s="368"/>
      <c r="D72" s="368"/>
      <c r="E72" s="368"/>
      <c r="F72" s="368"/>
      <c r="G72" s="368"/>
      <c r="H72" s="368"/>
      <c r="I72" s="368"/>
      <c r="J72" s="368"/>
      <c r="K72" s="368"/>
      <c r="L72" s="368"/>
      <c r="M72" s="368"/>
      <c r="N72" s="368"/>
      <c r="O72" s="368"/>
      <c r="P72" s="368"/>
      <c r="Q72" s="368"/>
      <c r="R72" s="368"/>
      <c r="S72" s="368"/>
      <c r="T72" s="368"/>
      <c r="U72" s="368"/>
      <c r="V72" s="368"/>
      <c r="W72" s="368"/>
      <c r="X72" s="368"/>
      <c r="Y72" s="368"/>
      <c r="Z72" s="368"/>
    </row>
    <row r="73" spans="1:26" ht="39.75" customHeight="1" x14ac:dyDescent="0.3">
      <c r="A73" s="368"/>
      <c r="B73" s="368"/>
      <c r="C73" s="368"/>
      <c r="D73" s="368"/>
      <c r="E73" s="368"/>
      <c r="F73" s="368"/>
      <c r="G73" s="368"/>
      <c r="H73" s="368"/>
      <c r="I73" s="368"/>
      <c r="J73" s="368"/>
      <c r="K73" s="368"/>
      <c r="L73" s="368"/>
      <c r="M73" s="368"/>
      <c r="N73" s="368"/>
      <c r="O73" s="368"/>
      <c r="P73" s="368"/>
      <c r="Q73" s="368"/>
      <c r="R73" s="368"/>
      <c r="S73" s="368"/>
      <c r="T73" s="368"/>
      <c r="U73" s="368"/>
      <c r="V73" s="368"/>
      <c r="W73" s="368"/>
      <c r="X73" s="368"/>
      <c r="Y73" s="368"/>
      <c r="Z73" s="368"/>
    </row>
    <row r="74" spans="1:26" ht="39.75" customHeight="1" x14ac:dyDescent="0.3">
      <c r="A74" s="368"/>
      <c r="B74" s="368"/>
      <c r="C74" s="368"/>
      <c r="D74" s="368"/>
      <c r="E74" s="368"/>
      <c r="F74" s="368"/>
      <c r="G74" s="368"/>
      <c r="H74" s="368"/>
      <c r="I74" s="368"/>
      <c r="J74" s="368"/>
      <c r="K74" s="368"/>
      <c r="L74" s="368"/>
      <c r="M74" s="368"/>
      <c r="N74" s="368"/>
      <c r="O74" s="368"/>
      <c r="P74" s="368"/>
      <c r="Q74" s="368"/>
      <c r="R74" s="368"/>
      <c r="S74" s="368"/>
      <c r="T74" s="368"/>
      <c r="U74" s="368"/>
      <c r="V74" s="368"/>
      <c r="W74" s="368"/>
      <c r="X74" s="368"/>
      <c r="Y74" s="368"/>
      <c r="Z74" s="368"/>
    </row>
    <row r="75" spans="1:26" ht="39.75" customHeight="1" x14ac:dyDescent="0.3">
      <c r="A75" s="368"/>
      <c r="B75" s="368"/>
      <c r="C75" s="368"/>
      <c r="D75" s="368"/>
      <c r="E75" s="368"/>
      <c r="F75" s="368"/>
      <c r="G75" s="368"/>
      <c r="H75" s="368"/>
      <c r="I75" s="368"/>
      <c r="J75" s="368"/>
      <c r="K75" s="368"/>
      <c r="L75" s="368"/>
      <c r="M75" s="368"/>
      <c r="N75" s="368"/>
      <c r="O75" s="368"/>
      <c r="P75" s="368"/>
      <c r="Q75" s="368"/>
      <c r="R75" s="368"/>
      <c r="S75" s="368"/>
      <c r="T75" s="368"/>
      <c r="U75" s="368"/>
      <c r="V75" s="368"/>
      <c r="W75" s="368"/>
      <c r="X75" s="368"/>
      <c r="Y75" s="368"/>
      <c r="Z75" s="368"/>
    </row>
    <row r="76" spans="1:26" ht="39.75" customHeight="1" x14ac:dyDescent="0.3">
      <c r="A76" s="368"/>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368"/>
    </row>
    <row r="77" spans="1:26" ht="39.75" customHeight="1" x14ac:dyDescent="0.3">
      <c r="A77" s="368"/>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368"/>
    </row>
    <row r="78" spans="1:26" ht="39.75" customHeight="1" x14ac:dyDescent="0.3">
      <c r="A78" s="368"/>
      <c r="B78" s="368"/>
      <c r="C78" s="368"/>
      <c r="D78" s="368"/>
      <c r="E78" s="368"/>
      <c r="F78" s="368"/>
      <c r="G78" s="368"/>
      <c r="H78" s="368"/>
      <c r="I78" s="368"/>
      <c r="J78" s="368"/>
      <c r="K78" s="368"/>
      <c r="L78" s="368"/>
      <c r="M78" s="368"/>
      <c r="N78" s="368"/>
      <c r="O78" s="368"/>
      <c r="P78" s="368"/>
      <c r="Q78" s="368"/>
      <c r="R78" s="368"/>
      <c r="S78" s="368"/>
      <c r="T78" s="368"/>
      <c r="U78" s="368"/>
      <c r="V78" s="368"/>
      <c r="W78" s="368"/>
      <c r="X78" s="368"/>
      <c r="Y78" s="368"/>
      <c r="Z78" s="368"/>
    </row>
    <row r="79" spans="1:26" ht="39.75" customHeight="1" x14ac:dyDescent="0.3">
      <c r="A79" s="368"/>
      <c r="B79" s="368"/>
      <c r="C79" s="368"/>
      <c r="D79" s="368"/>
      <c r="E79" s="368"/>
      <c r="F79" s="368"/>
      <c r="G79" s="368"/>
      <c r="H79" s="368"/>
      <c r="I79" s="368"/>
      <c r="J79" s="368"/>
      <c r="K79" s="368"/>
      <c r="L79" s="368"/>
      <c r="M79" s="368"/>
      <c r="N79" s="368"/>
      <c r="O79" s="368"/>
      <c r="P79" s="368"/>
      <c r="Q79" s="368"/>
      <c r="R79" s="368"/>
      <c r="S79" s="368"/>
      <c r="T79" s="368"/>
      <c r="U79" s="368"/>
      <c r="V79" s="368"/>
      <c r="W79" s="368"/>
      <c r="X79" s="368"/>
      <c r="Y79" s="368"/>
      <c r="Z79" s="368"/>
    </row>
    <row r="80" spans="1:26" ht="39.75" customHeight="1" x14ac:dyDescent="0.3">
      <c r="A80" s="368"/>
      <c r="B80" s="368"/>
      <c r="C80" s="368"/>
      <c r="D80" s="368"/>
      <c r="E80" s="368"/>
      <c r="F80" s="368"/>
      <c r="G80" s="368"/>
      <c r="H80" s="368"/>
      <c r="I80" s="368"/>
      <c r="J80" s="368"/>
      <c r="K80" s="368"/>
      <c r="L80" s="368"/>
      <c r="M80" s="368"/>
      <c r="N80" s="368"/>
      <c r="O80" s="368"/>
      <c r="P80" s="368"/>
      <c r="Q80" s="368"/>
      <c r="R80" s="368"/>
      <c r="S80" s="368"/>
      <c r="T80" s="368"/>
      <c r="U80" s="368"/>
      <c r="V80" s="368"/>
      <c r="W80" s="368"/>
      <c r="X80" s="368"/>
      <c r="Y80" s="368"/>
      <c r="Z80" s="368"/>
    </row>
    <row r="81" spans="1:26" ht="39.75" customHeight="1" x14ac:dyDescent="0.3">
      <c r="A81" s="368"/>
      <c r="B81" s="368"/>
      <c r="C81" s="368"/>
      <c r="D81" s="368"/>
      <c r="E81" s="368"/>
      <c r="F81" s="368"/>
      <c r="G81" s="368"/>
      <c r="H81" s="368"/>
      <c r="I81" s="368"/>
      <c r="J81" s="368"/>
      <c r="K81" s="368"/>
      <c r="L81" s="368"/>
      <c r="M81" s="368"/>
      <c r="N81" s="368"/>
      <c r="O81" s="368"/>
      <c r="P81" s="368"/>
      <c r="Q81" s="368"/>
      <c r="R81" s="368"/>
      <c r="S81" s="368"/>
      <c r="T81" s="368"/>
      <c r="U81" s="368"/>
      <c r="V81" s="368"/>
      <c r="W81" s="368"/>
      <c r="X81" s="368"/>
      <c r="Y81" s="368"/>
      <c r="Z81" s="368"/>
    </row>
    <row r="82" spans="1:26" ht="39.75" customHeight="1" x14ac:dyDescent="0.3">
      <c r="A82" s="368"/>
      <c r="B82" s="368"/>
      <c r="C82" s="368"/>
      <c r="D82" s="368"/>
      <c r="E82" s="368"/>
      <c r="F82" s="368"/>
      <c r="G82" s="368"/>
      <c r="H82" s="368"/>
      <c r="I82" s="368"/>
      <c r="J82" s="368"/>
      <c r="K82" s="368"/>
      <c r="L82" s="368"/>
      <c r="M82" s="368"/>
      <c r="N82" s="368"/>
      <c r="O82" s="368"/>
      <c r="P82" s="368"/>
      <c r="Q82" s="368"/>
      <c r="R82" s="368"/>
      <c r="S82" s="368"/>
      <c r="T82" s="368"/>
      <c r="U82" s="368"/>
      <c r="V82" s="368"/>
      <c r="W82" s="368"/>
      <c r="X82" s="368"/>
      <c r="Y82" s="368"/>
      <c r="Z82" s="368"/>
    </row>
    <row r="83" spans="1:26" ht="39.75" customHeight="1" x14ac:dyDescent="0.3">
      <c r="A83" s="368"/>
      <c r="B83" s="368"/>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row>
    <row r="84" spans="1:26" ht="39.75" customHeight="1" x14ac:dyDescent="0.3">
      <c r="A84" s="368"/>
      <c r="B84" s="368"/>
      <c r="C84" s="368"/>
      <c r="D84" s="368"/>
      <c r="E84" s="368"/>
      <c r="F84" s="368"/>
      <c r="G84" s="368"/>
      <c r="H84" s="368"/>
      <c r="I84" s="368"/>
      <c r="J84" s="368"/>
      <c r="K84" s="368"/>
      <c r="L84" s="368"/>
      <c r="M84" s="368"/>
      <c r="N84" s="368"/>
      <c r="O84" s="368"/>
      <c r="P84" s="368"/>
      <c r="Q84" s="368"/>
      <c r="R84" s="368"/>
      <c r="S84" s="368"/>
      <c r="T84" s="368"/>
      <c r="U84" s="368"/>
      <c r="V84" s="368"/>
      <c r="W84" s="368"/>
      <c r="X84" s="368"/>
      <c r="Y84" s="368"/>
      <c r="Z84" s="368"/>
    </row>
    <row r="85" spans="1:26" ht="39.75" customHeight="1" x14ac:dyDescent="0.3">
      <c r="A85" s="368"/>
      <c r="B85" s="368"/>
      <c r="C85" s="368"/>
      <c r="D85" s="368"/>
      <c r="E85" s="368"/>
      <c r="F85" s="368"/>
      <c r="G85" s="368"/>
      <c r="H85" s="368"/>
      <c r="I85" s="368"/>
      <c r="J85" s="368"/>
      <c r="K85" s="368"/>
      <c r="L85" s="368"/>
      <c r="M85" s="368"/>
      <c r="N85" s="368"/>
      <c r="O85" s="368"/>
      <c r="P85" s="368"/>
      <c r="Q85" s="368"/>
      <c r="R85" s="368"/>
      <c r="S85" s="368"/>
      <c r="T85" s="368"/>
      <c r="U85" s="368"/>
      <c r="V85" s="368"/>
      <c r="W85" s="368"/>
      <c r="X85" s="368"/>
      <c r="Y85" s="368"/>
      <c r="Z85" s="368"/>
    </row>
    <row r="86" spans="1:26" ht="39.75" customHeight="1" x14ac:dyDescent="0.3">
      <c r="A86" s="368"/>
      <c r="B86" s="368"/>
      <c r="C86" s="368"/>
      <c r="D86" s="368"/>
      <c r="E86" s="368"/>
      <c r="F86" s="368"/>
      <c r="G86" s="368"/>
      <c r="H86" s="368"/>
      <c r="I86" s="368"/>
      <c r="J86" s="368"/>
      <c r="K86" s="368"/>
      <c r="L86" s="368"/>
      <c r="M86" s="368"/>
      <c r="N86" s="368"/>
      <c r="O86" s="368"/>
      <c r="P86" s="368"/>
      <c r="Q86" s="368"/>
      <c r="R86" s="368"/>
      <c r="S86" s="368"/>
      <c r="T86" s="368"/>
      <c r="U86" s="368"/>
      <c r="V86" s="368"/>
      <c r="W86" s="368"/>
      <c r="X86" s="368"/>
      <c r="Y86" s="368"/>
      <c r="Z86" s="368"/>
    </row>
    <row r="87" spans="1:26" ht="39.75" customHeight="1" x14ac:dyDescent="0.3">
      <c r="A87" s="368"/>
      <c r="B87" s="368"/>
      <c r="C87" s="368"/>
      <c r="D87" s="368"/>
      <c r="E87" s="368"/>
      <c r="F87" s="368"/>
      <c r="G87" s="368"/>
      <c r="H87" s="368"/>
      <c r="I87" s="368"/>
      <c r="J87" s="368"/>
      <c r="K87" s="368"/>
      <c r="L87" s="368"/>
      <c r="M87" s="368"/>
      <c r="N87" s="368"/>
      <c r="O87" s="368"/>
      <c r="P87" s="368"/>
      <c r="Q87" s="368"/>
      <c r="R87" s="368"/>
      <c r="S87" s="368"/>
      <c r="T87" s="368"/>
      <c r="U87" s="368"/>
      <c r="V87" s="368"/>
      <c r="W87" s="368"/>
      <c r="X87" s="368"/>
      <c r="Y87" s="368"/>
      <c r="Z87" s="368"/>
    </row>
    <row r="88" spans="1:26" ht="39.75" customHeight="1" x14ac:dyDescent="0.3">
      <c r="A88" s="368"/>
      <c r="B88" s="368"/>
      <c r="C88" s="368"/>
      <c r="D88" s="368"/>
      <c r="E88" s="368"/>
      <c r="F88" s="368"/>
      <c r="G88" s="368"/>
      <c r="H88" s="368"/>
      <c r="I88" s="368"/>
      <c r="J88" s="368"/>
      <c r="K88" s="368"/>
      <c r="L88" s="368"/>
      <c r="M88" s="368"/>
      <c r="N88" s="368"/>
      <c r="O88" s="368"/>
      <c r="P88" s="368"/>
      <c r="Q88" s="368"/>
      <c r="R88" s="368"/>
      <c r="S88" s="368"/>
      <c r="T88" s="368"/>
      <c r="U88" s="368"/>
      <c r="V88" s="368"/>
      <c r="W88" s="368"/>
      <c r="X88" s="368"/>
      <c r="Y88" s="368"/>
      <c r="Z88" s="368"/>
    </row>
    <row r="89" spans="1:26" ht="39.75" customHeight="1" x14ac:dyDescent="0.3">
      <c r="A89" s="368"/>
      <c r="B89" s="368"/>
      <c r="C89" s="368"/>
      <c r="D89" s="368"/>
      <c r="E89" s="368"/>
      <c r="F89" s="368"/>
      <c r="G89" s="368"/>
      <c r="H89" s="368"/>
      <c r="I89" s="368"/>
      <c r="J89" s="368"/>
      <c r="K89" s="368"/>
      <c r="L89" s="368"/>
      <c r="M89" s="368"/>
      <c r="N89" s="368"/>
      <c r="O89" s="368"/>
      <c r="P89" s="368"/>
      <c r="Q89" s="368"/>
      <c r="R89" s="368"/>
      <c r="S89" s="368"/>
      <c r="T89" s="368"/>
      <c r="U89" s="368"/>
      <c r="V89" s="368"/>
      <c r="W89" s="368"/>
      <c r="X89" s="368"/>
      <c r="Y89" s="368"/>
      <c r="Z89" s="368"/>
    </row>
    <row r="90" spans="1:26" ht="39.75" customHeight="1" x14ac:dyDescent="0.3">
      <c r="A90" s="368"/>
      <c r="B90" s="368"/>
      <c r="C90" s="368"/>
      <c r="D90" s="368"/>
      <c r="E90" s="368"/>
      <c r="F90" s="368"/>
      <c r="G90" s="368"/>
      <c r="H90" s="368"/>
      <c r="I90" s="368"/>
      <c r="J90" s="368"/>
      <c r="K90" s="368"/>
      <c r="L90" s="368"/>
      <c r="M90" s="368"/>
      <c r="N90" s="368"/>
      <c r="O90" s="368"/>
      <c r="P90" s="368"/>
      <c r="Q90" s="368"/>
      <c r="R90" s="368"/>
      <c r="S90" s="368"/>
      <c r="T90" s="368"/>
      <c r="U90" s="368"/>
      <c r="V90" s="368"/>
      <c r="W90" s="368"/>
      <c r="X90" s="368"/>
      <c r="Y90" s="368"/>
      <c r="Z90" s="368"/>
    </row>
    <row r="91" spans="1:26" ht="39.75" customHeight="1" x14ac:dyDescent="0.3">
      <c r="A91" s="368"/>
      <c r="B91" s="368"/>
      <c r="C91" s="368"/>
      <c r="D91" s="368"/>
      <c r="E91" s="368"/>
      <c r="F91" s="368"/>
      <c r="G91" s="368"/>
      <c r="H91" s="368"/>
      <c r="I91" s="368"/>
      <c r="J91" s="368"/>
      <c r="K91" s="368"/>
      <c r="L91" s="368"/>
      <c r="M91" s="368"/>
      <c r="N91" s="368"/>
      <c r="O91" s="368"/>
      <c r="P91" s="368"/>
      <c r="Q91" s="368"/>
      <c r="R91" s="368"/>
      <c r="S91" s="368"/>
      <c r="T91" s="368"/>
      <c r="U91" s="368"/>
      <c r="V91" s="368"/>
      <c r="W91" s="368"/>
      <c r="X91" s="368"/>
      <c r="Y91" s="368"/>
      <c r="Z91" s="368"/>
    </row>
    <row r="92" spans="1:26" ht="39.75" customHeight="1" x14ac:dyDescent="0.3">
      <c r="A92" s="368"/>
      <c r="B92" s="368"/>
      <c r="C92" s="368"/>
      <c r="D92" s="368"/>
      <c r="E92" s="368"/>
      <c r="F92" s="368"/>
      <c r="G92" s="368"/>
      <c r="H92" s="368"/>
      <c r="I92" s="368"/>
      <c r="J92" s="368"/>
      <c r="K92" s="368"/>
      <c r="L92" s="368"/>
      <c r="M92" s="368"/>
      <c r="N92" s="368"/>
      <c r="O92" s="368"/>
      <c r="P92" s="368"/>
      <c r="Q92" s="368"/>
      <c r="R92" s="368"/>
      <c r="S92" s="368"/>
      <c r="T92" s="368"/>
      <c r="U92" s="368"/>
      <c r="V92" s="368"/>
      <c r="W92" s="368"/>
      <c r="X92" s="368"/>
      <c r="Y92" s="368"/>
      <c r="Z92" s="368"/>
    </row>
    <row r="93" spans="1:26" ht="39.75" customHeight="1" x14ac:dyDescent="0.3">
      <c r="A93" s="368"/>
      <c r="B93" s="368"/>
      <c r="C93" s="368"/>
      <c r="D93" s="368"/>
      <c r="E93" s="368"/>
      <c r="F93" s="368"/>
      <c r="G93" s="368"/>
      <c r="H93" s="368"/>
      <c r="I93" s="368"/>
      <c r="J93" s="368"/>
      <c r="K93" s="368"/>
      <c r="L93" s="368"/>
      <c r="M93" s="368"/>
      <c r="N93" s="368"/>
      <c r="O93" s="368"/>
      <c r="P93" s="368"/>
      <c r="Q93" s="368"/>
      <c r="R93" s="368"/>
      <c r="S93" s="368"/>
      <c r="T93" s="368"/>
      <c r="U93" s="368"/>
      <c r="V93" s="368"/>
      <c r="W93" s="368"/>
      <c r="X93" s="368"/>
      <c r="Y93" s="368"/>
      <c r="Z93" s="368"/>
    </row>
    <row r="94" spans="1:26" ht="39.75" customHeight="1" x14ac:dyDescent="0.3">
      <c r="A94" s="368"/>
      <c r="B94" s="368"/>
      <c r="C94" s="368"/>
      <c r="D94" s="368"/>
      <c r="E94" s="368"/>
      <c r="F94" s="368"/>
      <c r="G94" s="368"/>
      <c r="H94" s="368"/>
      <c r="I94" s="368"/>
      <c r="J94" s="368"/>
      <c r="K94" s="368"/>
      <c r="L94" s="368"/>
      <c r="M94" s="368"/>
      <c r="N94" s="368"/>
      <c r="O94" s="368"/>
      <c r="P94" s="368"/>
      <c r="Q94" s="368"/>
      <c r="R94" s="368"/>
      <c r="S94" s="368"/>
      <c r="T94" s="368"/>
      <c r="U94" s="368"/>
      <c r="V94" s="368"/>
      <c r="W94" s="368"/>
      <c r="X94" s="368"/>
      <c r="Y94" s="368"/>
      <c r="Z94" s="368"/>
    </row>
    <row r="95" spans="1:26" ht="39.75" customHeight="1" x14ac:dyDescent="0.3">
      <c r="A95" s="368"/>
      <c r="B95" s="368"/>
      <c r="C95" s="368"/>
      <c r="D95" s="368"/>
      <c r="E95" s="368"/>
      <c r="F95" s="368"/>
      <c r="G95" s="368"/>
      <c r="H95" s="368"/>
      <c r="I95" s="368"/>
      <c r="J95" s="368"/>
      <c r="K95" s="368"/>
      <c r="L95" s="368"/>
      <c r="M95" s="368"/>
      <c r="N95" s="368"/>
      <c r="O95" s="368"/>
      <c r="P95" s="368"/>
      <c r="Q95" s="368"/>
      <c r="R95" s="368"/>
      <c r="S95" s="368"/>
      <c r="T95" s="368"/>
      <c r="U95" s="368"/>
      <c r="V95" s="368"/>
      <c r="W95" s="368"/>
      <c r="X95" s="368"/>
      <c r="Y95" s="368"/>
      <c r="Z95" s="368"/>
    </row>
    <row r="96" spans="1:26" ht="39.75" customHeight="1" x14ac:dyDescent="0.3">
      <c r="A96" s="368"/>
      <c r="B96" s="368"/>
      <c r="C96" s="368"/>
      <c r="D96" s="368"/>
      <c r="E96" s="368"/>
      <c r="F96" s="368"/>
      <c r="G96" s="368"/>
      <c r="H96" s="368"/>
      <c r="I96" s="368"/>
      <c r="J96" s="368"/>
      <c r="K96" s="368"/>
      <c r="L96" s="368"/>
      <c r="M96" s="368"/>
      <c r="N96" s="368"/>
      <c r="O96" s="368"/>
      <c r="P96" s="368"/>
      <c r="Q96" s="368"/>
      <c r="R96" s="368"/>
      <c r="S96" s="368"/>
      <c r="T96" s="368"/>
      <c r="U96" s="368"/>
      <c r="V96" s="368"/>
      <c r="W96" s="368"/>
      <c r="X96" s="368"/>
      <c r="Y96" s="368"/>
      <c r="Z96" s="368"/>
    </row>
    <row r="97" spans="1:26" ht="39.75" customHeight="1" x14ac:dyDescent="0.3">
      <c r="A97" s="368"/>
      <c r="B97" s="368"/>
      <c r="C97" s="368"/>
      <c r="D97" s="368"/>
      <c r="E97" s="368"/>
      <c r="F97" s="368"/>
      <c r="G97" s="368"/>
      <c r="H97" s="368"/>
      <c r="I97" s="368"/>
      <c r="J97" s="368"/>
      <c r="K97" s="368"/>
      <c r="L97" s="368"/>
      <c r="M97" s="368"/>
      <c r="N97" s="368"/>
      <c r="O97" s="368"/>
      <c r="P97" s="368"/>
      <c r="Q97" s="368"/>
      <c r="R97" s="368"/>
      <c r="S97" s="368"/>
      <c r="T97" s="368"/>
      <c r="U97" s="368"/>
      <c r="V97" s="368"/>
      <c r="W97" s="368"/>
      <c r="X97" s="368"/>
      <c r="Y97" s="368"/>
      <c r="Z97" s="368"/>
    </row>
    <row r="98" spans="1:26" ht="39.75" customHeight="1" x14ac:dyDescent="0.3">
      <c r="A98" s="368"/>
      <c r="B98" s="368"/>
      <c r="C98" s="368"/>
      <c r="D98" s="368"/>
      <c r="E98" s="368"/>
      <c r="F98" s="368"/>
      <c r="G98" s="368"/>
      <c r="H98" s="368"/>
      <c r="I98" s="368"/>
      <c r="J98" s="368"/>
      <c r="K98" s="368"/>
      <c r="L98" s="368"/>
      <c r="M98" s="368"/>
      <c r="N98" s="368"/>
      <c r="O98" s="368"/>
      <c r="P98" s="368"/>
      <c r="Q98" s="368"/>
      <c r="R98" s="368"/>
      <c r="S98" s="368"/>
      <c r="T98" s="368"/>
      <c r="U98" s="368"/>
      <c r="V98" s="368"/>
      <c r="W98" s="368"/>
      <c r="X98" s="368"/>
      <c r="Y98" s="368"/>
      <c r="Z98" s="368"/>
    </row>
    <row r="99" spans="1:26" ht="39.75" customHeight="1" x14ac:dyDescent="0.3">
      <c r="A99" s="368"/>
      <c r="B99" s="368"/>
      <c r="C99" s="368"/>
      <c r="D99" s="368"/>
      <c r="E99" s="368"/>
      <c r="F99" s="368"/>
      <c r="G99" s="368"/>
      <c r="H99" s="368"/>
      <c r="I99" s="368"/>
      <c r="J99" s="368"/>
      <c r="K99" s="368"/>
      <c r="L99" s="368"/>
      <c r="M99" s="368"/>
      <c r="N99" s="368"/>
      <c r="O99" s="368"/>
      <c r="P99" s="368"/>
      <c r="Q99" s="368"/>
      <c r="R99" s="368"/>
      <c r="S99" s="368"/>
      <c r="T99" s="368"/>
      <c r="U99" s="368"/>
      <c r="V99" s="368"/>
      <c r="W99" s="368"/>
      <c r="X99" s="368"/>
      <c r="Y99" s="368"/>
      <c r="Z99" s="368"/>
    </row>
    <row r="100" spans="1:26" ht="39.75" customHeight="1" x14ac:dyDescent="0.3">
      <c r="A100" s="368"/>
      <c r="B100" s="368"/>
      <c r="C100" s="368"/>
      <c r="D100" s="368"/>
      <c r="E100" s="368"/>
      <c r="F100" s="368"/>
      <c r="G100" s="368"/>
      <c r="H100" s="368"/>
      <c r="I100" s="368"/>
      <c r="J100" s="368"/>
      <c r="K100" s="368"/>
      <c r="L100" s="368"/>
      <c r="M100" s="368"/>
      <c r="N100" s="368"/>
      <c r="O100" s="368"/>
      <c r="P100" s="368"/>
      <c r="Q100" s="368"/>
      <c r="R100" s="368"/>
      <c r="S100" s="368"/>
      <c r="T100" s="368"/>
      <c r="U100" s="368"/>
      <c r="V100" s="368"/>
      <c r="W100" s="368"/>
      <c r="X100" s="368"/>
      <c r="Y100" s="368"/>
      <c r="Z100" s="368"/>
    </row>
    <row r="101" spans="1:26" ht="39.75" customHeight="1" x14ac:dyDescent="0.3">
      <c r="A101" s="368"/>
      <c r="B101" s="368"/>
      <c r="C101" s="368"/>
      <c r="D101" s="368"/>
      <c r="E101" s="368"/>
      <c r="F101" s="368"/>
      <c r="G101" s="368"/>
      <c r="H101" s="368"/>
      <c r="I101" s="368"/>
      <c r="J101" s="368"/>
      <c r="K101" s="368"/>
      <c r="L101" s="368"/>
      <c r="M101" s="368"/>
      <c r="N101" s="368"/>
      <c r="O101" s="368"/>
      <c r="P101" s="368"/>
      <c r="Q101" s="368"/>
      <c r="R101" s="368"/>
      <c r="S101" s="368"/>
      <c r="T101" s="368"/>
      <c r="U101" s="368"/>
      <c r="V101" s="368"/>
      <c r="W101" s="368"/>
      <c r="X101" s="368"/>
      <c r="Y101" s="368"/>
      <c r="Z101" s="368"/>
    </row>
    <row r="102" spans="1:26" ht="39.75" customHeight="1" x14ac:dyDescent="0.3">
      <c r="A102" s="368"/>
      <c r="B102" s="368"/>
      <c r="C102" s="368"/>
      <c r="D102" s="368"/>
      <c r="E102" s="368"/>
      <c r="F102" s="368"/>
      <c r="G102" s="368"/>
      <c r="H102" s="368"/>
      <c r="I102" s="368"/>
      <c r="J102" s="368"/>
      <c r="K102" s="368"/>
      <c r="L102" s="368"/>
      <c r="M102" s="368"/>
      <c r="N102" s="368"/>
      <c r="O102" s="368"/>
      <c r="P102" s="368"/>
      <c r="Q102" s="368"/>
      <c r="R102" s="368"/>
      <c r="S102" s="368"/>
      <c r="T102" s="368"/>
      <c r="U102" s="368"/>
      <c r="V102" s="368"/>
      <c r="W102" s="368"/>
      <c r="X102" s="368"/>
      <c r="Y102" s="368"/>
      <c r="Z102" s="368"/>
    </row>
    <row r="103" spans="1:26" ht="39.75" customHeight="1" x14ac:dyDescent="0.3">
      <c r="A103" s="368"/>
      <c r="B103" s="368"/>
      <c r="C103" s="368"/>
      <c r="D103" s="368"/>
      <c r="E103" s="368"/>
      <c r="F103" s="368"/>
      <c r="G103" s="368"/>
      <c r="H103" s="368"/>
      <c r="I103" s="368"/>
      <c r="J103" s="368"/>
      <c r="K103" s="368"/>
      <c r="L103" s="368"/>
      <c r="M103" s="368"/>
      <c r="N103" s="368"/>
      <c r="O103" s="368"/>
      <c r="P103" s="368"/>
      <c r="Q103" s="368"/>
      <c r="R103" s="368"/>
      <c r="S103" s="368"/>
      <c r="T103" s="368"/>
      <c r="U103" s="368"/>
      <c r="V103" s="368"/>
      <c r="W103" s="368"/>
      <c r="X103" s="368"/>
      <c r="Y103" s="368"/>
      <c r="Z103" s="368"/>
    </row>
    <row r="104" spans="1:26" ht="39.75" customHeight="1" x14ac:dyDescent="0.3">
      <c r="A104" s="368"/>
      <c r="B104" s="368"/>
      <c r="C104" s="368"/>
      <c r="D104" s="368"/>
      <c r="E104" s="368"/>
      <c r="F104" s="368"/>
      <c r="G104" s="368"/>
      <c r="H104" s="368"/>
      <c r="I104" s="368"/>
      <c r="J104" s="368"/>
      <c r="K104" s="368"/>
      <c r="L104" s="368"/>
      <c r="M104" s="368"/>
      <c r="N104" s="368"/>
      <c r="O104" s="368"/>
      <c r="P104" s="368"/>
      <c r="Q104" s="368"/>
      <c r="R104" s="368"/>
      <c r="S104" s="368"/>
      <c r="T104" s="368"/>
      <c r="U104" s="368"/>
      <c r="V104" s="368"/>
      <c r="W104" s="368"/>
      <c r="X104" s="368"/>
      <c r="Y104" s="368"/>
      <c r="Z104" s="368"/>
    </row>
    <row r="105" spans="1:26" ht="39.75" customHeight="1" x14ac:dyDescent="0.3">
      <c r="A105" s="368"/>
      <c r="B105" s="368"/>
      <c r="C105" s="368"/>
      <c r="D105" s="368"/>
      <c r="E105" s="368"/>
      <c r="F105" s="368"/>
      <c r="G105" s="368"/>
      <c r="H105" s="368"/>
      <c r="I105" s="368"/>
      <c r="J105" s="368"/>
      <c r="K105" s="368"/>
      <c r="L105" s="368"/>
      <c r="M105" s="368"/>
      <c r="N105" s="368"/>
      <c r="O105" s="368"/>
      <c r="P105" s="368"/>
      <c r="Q105" s="368"/>
      <c r="R105" s="368"/>
      <c r="S105" s="368"/>
      <c r="T105" s="368"/>
      <c r="U105" s="368"/>
      <c r="V105" s="368"/>
      <c r="W105" s="368"/>
      <c r="X105" s="368"/>
      <c r="Y105" s="368"/>
      <c r="Z105" s="368"/>
    </row>
    <row r="106" spans="1:26" ht="39.75" customHeight="1" x14ac:dyDescent="0.3">
      <c r="A106" s="368"/>
      <c r="B106" s="368"/>
      <c r="C106" s="368"/>
      <c r="D106" s="368"/>
      <c r="E106" s="368"/>
      <c r="F106" s="368"/>
      <c r="G106" s="368"/>
      <c r="H106" s="368"/>
      <c r="I106" s="368"/>
      <c r="J106" s="368"/>
      <c r="K106" s="368"/>
      <c r="L106" s="368"/>
      <c r="M106" s="368"/>
      <c r="N106" s="368"/>
      <c r="O106" s="368"/>
      <c r="P106" s="368"/>
      <c r="Q106" s="368"/>
      <c r="R106" s="368"/>
      <c r="S106" s="368"/>
      <c r="T106" s="368"/>
      <c r="U106" s="368"/>
      <c r="V106" s="368"/>
      <c r="W106" s="368"/>
      <c r="X106" s="368"/>
      <c r="Y106" s="368"/>
      <c r="Z106" s="368"/>
    </row>
    <row r="107" spans="1:26" ht="39.75" customHeight="1" x14ac:dyDescent="0.3">
      <c r="A107" s="368"/>
      <c r="B107" s="368"/>
      <c r="C107" s="368"/>
      <c r="D107" s="368"/>
      <c r="E107" s="368"/>
      <c r="F107" s="368"/>
      <c r="G107" s="368"/>
      <c r="H107" s="368"/>
      <c r="I107" s="368"/>
      <c r="J107" s="368"/>
      <c r="K107" s="368"/>
      <c r="L107" s="368"/>
      <c r="M107" s="368"/>
      <c r="N107" s="368"/>
      <c r="O107" s="368"/>
      <c r="P107" s="368"/>
      <c r="Q107" s="368"/>
      <c r="R107" s="368"/>
      <c r="S107" s="368"/>
      <c r="T107" s="368"/>
      <c r="U107" s="368"/>
      <c r="V107" s="368"/>
      <c r="W107" s="368"/>
      <c r="X107" s="368"/>
      <c r="Y107" s="368"/>
      <c r="Z107" s="368"/>
    </row>
    <row r="108" spans="1:26" ht="15.75" customHeight="1" x14ac:dyDescent="0.3">
      <c r="A108" s="368"/>
      <c r="B108" s="368"/>
      <c r="C108" s="368"/>
      <c r="D108" s="368"/>
      <c r="E108" s="368"/>
      <c r="F108" s="368"/>
      <c r="G108" s="368"/>
      <c r="H108" s="368"/>
      <c r="I108" s="368"/>
      <c r="J108" s="368"/>
      <c r="K108" s="368"/>
      <c r="L108" s="368"/>
      <c r="M108" s="368"/>
      <c r="N108" s="368"/>
      <c r="O108" s="368"/>
      <c r="P108" s="368"/>
      <c r="Q108" s="368"/>
      <c r="R108" s="368"/>
      <c r="S108" s="368"/>
      <c r="T108" s="368"/>
      <c r="U108" s="368"/>
      <c r="V108" s="368"/>
      <c r="W108" s="368"/>
      <c r="X108" s="368"/>
      <c r="Y108" s="368"/>
      <c r="Z108" s="368"/>
    </row>
    <row r="109" spans="1:26" ht="15.75" customHeight="1" x14ac:dyDescent="0.3">
      <c r="A109" s="368"/>
      <c r="B109" s="368"/>
      <c r="C109" s="368"/>
      <c r="D109" s="368"/>
      <c r="E109" s="368"/>
      <c r="F109" s="368"/>
      <c r="G109" s="368"/>
      <c r="H109" s="368"/>
      <c r="I109" s="368"/>
      <c r="J109" s="368"/>
      <c r="K109" s="368"/>
      <c r="L109" s="368"/>
      <c r="M109" s="368"/>
      <c r="N109" s="368"/>
      <c r="O109" s="368"/>
      <c r="P109" s="368"/>
      <c r="Q109" s="368"/>
      <c r="R109" s="368"/>
      <c r="S109" s="368"/>
      <c r="T109" s="368"/>
      <c r="U109" s="368"/>
      <c r="V109" s="368"/>
      <c r="W109" s="368"/>
      <c r="X109" s="368"/>
      <c r="Y109" s="368"/>
      <c r="Z109" s="368"/>
    </row>
    <row r="110" spans="1:26" ht="15.75" customHeight="1" x14ac:dyDescent="0.3">
      <c r="A110" s="368"/>
      <c r="B110" s="368"/>
      <c r="C110" s="368"/>
      <c r="D110" s="368"/>
      <c r="E110" s="368"/>
      <c r="F110" s="368"/>
      <c r="G110" s="368"/>
      <c r="H110" s="368"/>
      <c r="I110" s="368"/>
      <c r="J110" s="368"/>
      <c r="K110" s="368"/>
      <c r="L110" s="368"/>
      <c r="M110" s="368"/>
      <c r="N110" s="368"/>
      <c r="O110" s="368"/>
      <c r="P110" s="368"/>
      <c r="Q110" s="368"/>
      <c r="R110" s="368"/>
      <c r="S110" s="368"/>
      <c r="T110" s="368"/>
      <c r="U110" s="368"/>
      <c r="V110" s="368"/>
      <c r="W110" s="368"/>
      <c r="X110" s="368"/>
      <c r="Y110" s="368"/>
      <c r="Z110" s="368"/>
    </row>
    <row r="111" spans="1:26" ht="15.75" customHeight="1" x14ac:dyDescent="0.3">
      <c r="A111" s="368"/>
      <c r="B111" s="368"/>
      <c r="C111" s="368"/>
      <c r="D111" s="368"/>
      <c r="E111" s="368"/>
      <c r="F111" s="368"/>
      <c r="G111" s="368"/>
      <c r="H111" s="368"/>
      <c r="I111" s="368"/>
      <c r="J111" s="368"/>
      <c r="K111" s="368"/>
      <c r="L111" s="368"/>
      <c r="M111" s="368"/>
      <c r="N111" s="368"/>
      <c r="O111" s="368"/>
      <c r="P111" s="368"/>
      <c r="Q111" s="368"/>
      <c r="R111" s="368"/>
      <c r="S111" s="368"/>
      <c r="T111" s="368"/>
      <c r="U111" s="368"/>
      <c r="V111" s="368"/>
      <c r="W111" s="368"/>
      <c r="X111" s="368"/>
      <c r="Y111" s="368"/>
      <c r="Z111" s="368"/>
    </row>
    <row r="112" spans="1:26" ht="15.75" customHeight="1" x14ac:dyDescent="0.3">
      <c r="A112" s="368"/>
      <c r="B112" s="368"/>
      <c r="C112" s="368"/>
      <c r="D112" s="368"/>
      <c r="E112" s="368"/>
      <c r="F112" s="368"/>
      <c r="G112" s="368"/>
      <c r="H112" s="368"/>
      <c r="I112" s="368"/>
      <c r="J112" s="368"/>
      <c r="K112" s="368"/>
      <c r="L112" s="368"/>
      <c r="M112" s="368"/>
      <c r="N112" s="368"/>
      <c r="O112" s="368"/>
      <c r="P112" s="368"/>
      <c r="Q112" s="368"/>
      <c r="R112" s="368"/>
      <c r="S112" s="368"/>
      <c r="T112" s="368"/>
      <c r="U112" s="368"/>
      <c r="V112" s="368"/>
      <c r="W112" s="368"/>
      <c r="X112" s="368"/>
      <c r="Y112" s="368"/>
      <c r="Z112" s="368"/>
    </row>
    <row r="113" spans="1:26" ht="15.75" customHeight="1" x14ac:dyDescent="0.3">
      <c r="A113" s="368"/>
      <c r="B113" s="368"/>
      <c r="C113" s="368"/>
      <c r="D113" s="368"/>
      <c r="E113" s="368"/>
      <c r="F113" s="368"/>
      <c r="G113" s="368"/>
      <c r="H113" s="368"/>
      <c r="I113" s="368"/>
      <c r="J113" s="368"/>
      <c r="K113" s="368"/>
      <c r="L113" s="368"/>
      <c r="M113" s="368"/>
      <c r="N113" s="368"/>
      <c r="O113" s="368"/>
      <c r="P113" s="368"/>
      <c r="Q113" s="368"/>
      <c r="R113" s="368"/>
      <c r="S113" s="368"/>
      <c r="T113" s="368"/>
      <c r="U113" s="368"/>
      <c r="V113" s="368"/>
      <c r="W113" s="368"/>
      <c r="X113" s="368"/>
      <c r="Y113" s="368"/>
      <c r="Z113" s="368"/>
    </row>
    <row r="114" spans="1:26" ht="15.75" customHeight="1" x14ac:dyDescent="0.3">
      <c r="A114" s="368"/>
      <c r="B114" s="368"/>
      <c r="C114" s="368"/>
      <c r="D114" s="368"/>
      <c r="E114" s="368"/>
      <c r="F114" s="368"/>
      <c r="G114" s="368"/>
      <c r="H114" s="368"/>
      <c r="I114" s="368"/>
      <c r="J114" s="368"/>
      <c r="K114" s="368"/>
      <c r="L114" s="368"/>
      <c r="M114" s="368"/>
      <c r="N114" s="368"/>
      <c r="O114" s="368"/>
      <c r="P114" s="368"/>
      <c r="Q114" s="368"/>
      <c r="R114" s="368"/>
      <c r="S114" s="368"/>
      <c r="T114" s="368"/>
      <c r="U114" s="368"/>
      <c r="V114" s="368"/>
      <c r="W114" s="368"/>
      <c r="X114" s="368"/>
      <c r="Y114" s="368"/>
      <c r="Z114" s="368"/>
    </row>
    <row r="115" spans="1:26" ht="15.75" customHeight="1" x14ac:dyDescent="0.3">
      <c r="A115" s="368"/>
      <c r="B115" s="368"/>
      <c r="C115" s="368"/>
      <c r="D115" s="368"/>
      <c r="E115" s="368"/>
      <c r="F115" s="368"/>
      <c r="G115" s="368"/>
      <c r="H115" s="368"/>
      <c r="I115" s="368"/>
      <c r="J115" s="368"/>
      <c r="K115" s="368"/>
      <c r="L115" s="368"/>
      <c r="M115" s="368"/>
      <c r="N115" s="368"/>
      <c r="O115" s="368"/>
      <c r="P115" s="368"/>
      <c r="Q115" s="368"/>
      <c r="R115" s="368"/>
      <c r="S115" s="368"/>
      <c r="T115" s="368"/>
      <c r="U115" s="368"/>
      <c r="V115" s="368"/>
      <c r="W115" s="368"/>
      <c r="X115" s="368"/>
      <c r="Y115" s="368"/>
      <c r="Z115" s="368"/>
    </row>
    <row r="116" spans="1:26" ht="15.75" customHeight="1" x14ac:dyDescent="0.3">
      <c r="A116" s="368"/>
      <c r="B116" s="368"/>
      <c r="C116" s="368"/>
      <c r="D116" s="368"/>
      <c r="E116" s="368"/>
      <c r="F116" s="368"/>
      <c r="G116" s="368"/>
      <c r="H116" s="368"/>
      <c r="I116" s="368"/>
      <c r="J116" s="368"/>
      <c r="K116" s="368"/>
      <c r="L116" s="368"/>
      <c r="M116" s="368"/>
      <c r="N116" s="368"/>
      <c r="O116" s="368"/>
      <c r="P116" s="368"/>
      <c r="Q116" s="368"/>
      <c r="R116" s="368"/>
      <c r="S116" s="368"/>
      <c r="T116" s="368"/>
      <c r="U116" s="368"/>
      <c r="V116" s="368"/>
      <c r="W116" s="368"/>
      <c r="X116" s="368"/>
      <c r="Y116" s="368"/>
      <c r="Z116" s="368"/>
    </row>
    <row r="117" spans="1:26" ht="15.75" customHeight="1" x14ac:dyDescent="0.3">
      <c r="A117" s="368"/>
      <c r="B117" s="368"/>
      <c r="C117" s="368"/>
      <c r="D117" s="368"/>
      <c r="E117" s="368"/>
      <c r="F117" s="368"/>
      <c r="G117" s="368"/>
      <c r="H117" s="368"/>
      <c r="I117" s="368"/>
      <c r="J117" s="368"/>
      <c r="K117" s="368"/>
      <c r="L117" s="368"/>
      <c r="M117" s="368"/>
      <c r="N117" s="368"/>
      <c r="O117" s="368"/>
      <c r="P117" s="368"/>
      <c r="Q117" s="368"/>
      <c r="R117" s="368"/>
      <c r="S117" s="368"/>
      <c r="T117" s="368"/>
      <c r="U117" s="368"/>
      <c r="V117" s="368"/>
      <c r="W117" s="368"/>
      <c r="X117" s="368"/>
      <c r="Y117" s="368"/>
      <c r="Z117" s="368"/>
    </row>
    <row r="118" spans="1:26" ht="15.75" customHeight="1" x14ac:dyDescent="0.3">
      <c r="A118" s="368"/>
      <c r="B118" s="368"/>
      <c r="C118" s="368"/>
      <c r="D118" s="368"/>
      <c r="E118" s="368"/>
      <c r="F118" s="368"/>
      <c r="G118" s="368"/>
      <c r="H118" s="368"/>
      <c r="I118" s="368"/>
      <c r="J118" s="368"/>
      <c r="K118" s="368"/>
      <c r="L118" s="368"/>
      <c r="M118" s="368"/>
      <c r="N118" s="368"/>
      <c r="O118" s="368"/>
      <c r="P118" s="368"/>
      <c r="Q118" s="368"/>
      <c r="R118" s="368"/>
      <c r="S118" s="368"/>
      <c r="T118" s="368"/>
      <c r="U118" s="368"/>
      <c r="V118" s="368"/>
      <c r="W118" s="368"/>
      <c r="X118" s="368"/>
      <c r="Y118" s="368"/>
      <c r="Z118" s="368"/>
    </row>
    <row r="119" spans="1:26" ht="15.75" customHeight="1" x14ac:dyDescent="0.3">
      <c r="A119" s="368"/>
      <c r="B119" s="368"/>
      <c r="C119" s="368"/>
      <c r="D119" s="368"/>
      <c r="E119" s="368"/>
      <c r="F119" s="368"/>
      <c r="G119" s="368"/>
      <c r="H119" s="368"/>
      <c r="I119" s="368"/>
      <c r="J119" s="368"/>
      <c r="K119" s="368"/>
      <c r="L119" s="368"/>
      <c r="M119" s="368"/>
      <c r="N119" s="368"/>
      <c r="O119" s="368"/>
      <c r="P119" s="368"/>
      <c r="Q119" s="368"/>
      <c r="R119" s="368"/>
      <c r="S119" s="368"/>
      <c r="T119" s="368"/>
      <c r="U119" s="368"/>
      <c r="V119" s="368"/>
      <c r="W119" s="368"/>
      <c r="X119" s="368"/>
      <c r="Y119" s="368"/>
      <c r="Z119" s="368"/>
    </row>
    <row r="120" spans="1:26" ht="15.75" customHeight="1" x14ac:dyDescent="0.3">
      <c r="A120" s="368"/>
      <c r="B120" s="368"/>
      <c r="C120" s="368"/>
      <c r="D120" s="368"/>
      <c r="E120" s="368"/>
      <c r="F120" s="368"/>
      <c r="G120" s="368"/>
      <c r="H120" s="368"/>
      <c r="I120" s="368"/>
      <c r="J120" s="368"/>
      <c r="K120" s="368"/>
      <c r="L120" s="368"/>
      <c r="M120" s="368"/>
      <c r="N120" s="368"/>
      <c r="O120" s="368"/>
      <c r="P120" s="368"/>
      <c r="Q120" s="368"/>
      <c r="R120" s="368"/>
      <c r="S120" s="368"/>
      <c r="T120" s="368"/>
      <c r="U120" s="368"/>
      <c r="V120" s="368"/>
      <c r="W120" s="368"/>
      <c r="X120" s="368"/>
      <c r="Y120" s="368"/>
      <c r="Z120" s="368"/>
    </row>
    <row r="121" spans="1:26" ht="15.75" customHeight="1" x14ac:dyDescent="0.3">
      <c r="A121" s="368"/>
      <c r="B121" s="368"/>
      <c r="C121" s="368"/>
      <c r="D121" s="368"/>
      <c r="E121" s="368"/>
      <c r="F121" s="368"/>
      <c r="G121" s="368"/>
      <c r="H121" s="368"/>
      <c r="I121" s="368"/>
      <c r="J121" s="368"/>
      <c r="K121" s="368"/>
      <c r="L121" s="368"/>
      <c r="M121" s="368"/>
      <c r="N121" s="368"/>
      <c r="O121" s="368"/>
      <c r="P121" s="368"/>
      <c r="Q121" s="368"/>
      <c r="R121" s="368"/>
      <c r="S121" s="368"/>
      <c r="T121" s="368"/>
      <c r="U121" s="368"/>
      <c r="V121" s="368"/>
      <c r="W121" s="368"/>
      <c r="X121" s="368"/>
      <c r="Y121" s="368"/>
      <c r="Z121" s="368"/>
    </row>
    <row r="122" spans="1:26" ht="15.75" customHeight="1" x14ac:dyDescent="0.3">
      <c r="A122" s="368"/>
      <c r="B122" s="368"/>
      <c r="C122" s="368"/>
      <c r="D122" s="368"/>
      <c r="E122" s="368"/>
      <c r="F122" s="368"/>
      <c r="G122" s="368"/>
      <c r="H122" s="368"/>
      <c r="I122" s="368"/>
      <c r="J122" s="368"/>
      <c r="K122" s="368"/>
      <c r="L122" s="368"/>
      <c r="M122" s="368"/>
      <c r="N122" s="368"/>
      <c r="O122" s="368"/>
      <c r="P122" s="368"/>
      <c r="Q122" s="368"/>
      <c r="R122" s="368"/>
      <c r="S122" s="368"/>
      <c r="T122" s="368"/>
      <c r="U122" s="368"/>
      <c r="V122" s="368"/>
      <c r="W122" s="368"/>
      <c r="X122" s="368"/>
      <c r="Y122" s="368"/>
      <c r="Z122" s="368"/>
    </row>
    <row r="123" spans="1:26" ht="15.75" customHeight="1" x14ac:dyDescent="0.3">
      <c r="A123" s="368"/>
      <c r="B123" s="368"/>
      <c r="C123" s="368"/>
      <c r="D123" s="368"/>
      <c r="E123" s="368"/>
      <c r="F123" s="368"/>
      <c r="G123" s="368"/>
      <c r="H123" s="368"/>
      <c r="I123" s="368"/>
      <c r="J123" s="368"/>
      <c r="K123" s="368"/>
      <c r="L123" s="368"/>
      <c r="M123" s="368"/>
      <c r="N123" s="368"/>
      <c r="O123" s="368"/>
      <c r="P123" s="368"/>
      <c r="Q123" s="368"/>
      <c r="R123" s="368"/>
      <c r="S123" s="368"/>
      <c r="T123" s="368"/>
      <c r="U123" s="368"/>
      <c r="V123" s="368"/>
      <c r="W123" s="368"/>
      <c r="X123" s="368"/>
      <c r="Y123" s="368"/>
      <c r="Z123" s="368"/>
    </row>
    <row r="124" spans="1:26" ht="15.75" customHeight="1" x14ac:dyDescent="0.3">
      <c r="A124" s="368"/>
      <c r="B124" s="368"/>
      <c r="C124" s="368"/>
      <c r="D124" s="368"/>
      <c r="E124" s="368"/>
      <c r="F124" s="368"/>
      <c r="G124" s="368"/>
      <c r="H124" s="368"/>
      <c r="I124" s="368"/>
      <c r="J124" s="368"/>
      <c r="K124" s="368"/>
      <c r="L124" s="368"/>
      <c r="M124" s="368"/>
      <c r="N124" s="368"/>
      <c r="O124" s="368"/>
      <c r="P124" s="368"/>
      <c r="Q124" s="368"/>
      <c r="R124" s="368"/>
      <c r="S124" s="368"/>
      <c r="T124" s="368"/>
      <c r="U124" s="368"/>
      <c r="V124" s="368"/>
      <c r="W124" s="368"/>
      <c r="X124" s="368"/>
      <c r="Y124" s="368"/>
      <c r="Z124" s="368"/>
    </row>
    <row r="125" spans="1:26" ht="15.75" customHeight="1" x14ac:dyDescent="0.3">
      <c r="A125" s="368"/>
      <c r="B125" s="368"/>
      <c r="C125" s="368"/>
      <c r="D125" s="368"/>
      <c r="E125" s="368"/>
      <c r="F125" s="368"/>
      <c r="G125" s="368"/>
      <c r="H125" s="368"/>
      <c r="I125" s="368"/>
      <c r="J125" s="368"/>
      <c r="K125" s="368"/>
      <c r="L125" s="368"/>
      <c r="M125" s="368"/>
      <c r="N125" s="368"/>
      <c r="O125" s="368"/>
      <c r="P125" s="368"/>
      <c r="Q125" s="368"/>
      <c r="R125" s="368"/>
      <c r="S125" s="368"/>
      <c r="T125" s="368"/>
      <c r="U125" s="368"/>
      <c r="V125" s="368"/>
      <c r="W125" s="368"/>
      <c r="X125" s="368"/>
      <c r="Y125" s="368"/>
      <c r="Z125" s="368"/>
    </row>
    <row r="126" spans="1:26" ht="15.75" customHeight="1" x14ac:dyDescent="0.3">
      <c r="A126" s="368"/>
      <c r="B126" s="368"/>
      <c r="C126" s="368"/>
      <c r="D126" s="368"/>
      <c r="E126" s="368"/>
      <c r="F126" s="368"/>
      <c r="G126" s="368"/>
      <c r="H126" s="368"/>
      <c r="I126" s="368"/>
      <c r="J126" s="368"/>
      <c r="K126" s="368"/>
      <c r="L126" s="368"/>
      <c r="M126" s="368"/>
      <c r="N126" s="368"/>
      <c r="O126" s="368"/>
      <c r="P126" s="368"/>
      <c r="Q126" s="368"/>
      <c r="R126" s="368"/>
      <c r="S126" s="368"/>
      <c r="T126" s="368"/>
      <c r="U126" s="368"/>
      <c r="V126" s="368"/>
      <c r="W126" s="368"/>
      <c r="X126" s="368"/>
      <c r="Y126" s="368"/>
      <c r="Z126" s="368"/>
    </row>
    <row r="127" spans="1:26" ht="15.75" customHeight="1" x14ac:dyDescent="0.3">
      <c r="A127" s="368"/>
      <c r="B127" s="368"/>
      <c r="C127" s="368"/>
      <c r="D127" s="368"/>
      <c r="E127" s="368"/>
      <c r="F127" s="368"/>
      <c r="G127" s="368"/>
      <c r="H127" s="368"/>
      <c r="I127" s="368"/>
      <c r="J127" s="368"/>
      <c r="K127" s="368"/>
      <c r="L127" s="368"/>
      <c r="M127" s="368"/>
      <c r="N127" s="368"/>
      <c r="O127" s="368"/>
      <c r="P127" s="368"/>
      <c r="Q127" s="368"/>
      <c r="R127" s="368"/>
      <c r="S127" s="368"/>
      <c r="T127" s="368"/>
      <c r="U127" s="368"/>
      <c r="V127" s="368"/>
      <c r="W127" s="368"/>
      <c r="X127" s="368"/>
      <c r="Y127" s="368"/>
      <c r="Z127" s="368"/>
    </row>
    <row r="128" spans="1:26" ht="15.75" customHeight="1" x14ac:dyDescent="0.3">
      <c r="A128" s="368"/>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row>
    <row r="129" spans="1:26" ht="15.75" customHeight="1" x14ac:dyDescent="0.3">
      <c r="A129" s="368"/>
      <c r="B129" s="368"/>
      <c r="C129" s="368"/>
      <c r="D129" s="368"/>
      <c r="E129" s="368"/>
      <c r="F129" s="368"/>
      <c r="G129" s="368"/>
      <c r="H129" s="368"/>
      <c r="I129" s="368"/>
      <c r="J129" s="368"/>
      <c r="K129" s="368"/>
      <c r="L129" s="368"/>
      <c r="M129" s="368"/>
      <c r="N129" s="368"/>
      <c r="O129" s="368"/>
      <c r="P129" s="368"/>
      <c r="Q129" s="368"/>
      <c r="R129" s="368"/>
      <c r="S129" s="368"/>
      <c r="T129" s="368"/>
      <c r="U129" s="368"/>
      <c r="V129" s="368"/>
      <c r="W129" s="368"/>
      <c r="X129" s="368"/>
      <c r="Y129" s="368"/>
      <c r="Z129" s="368"/>
    </row>
    <row r="130" spans="1:26" ht="15.75" customHeight="1" x14ac:dyDescent="0.3">
      <c r="A130" s="368"/>
      <c r="B130" s="368"/>
      <c r="C130" s="368"/>
      <c r="D130" s="368"/>
      <c r="E130" s="368"/>
      <c r="F130" s="368"/>
      <c r="G130" s="368"/>
      <c r="H130" s="368"/>
      <c r="I130" s="368"/>
      <c r="J130" s="368"/>
      <c r="K130" s="368"/>
      <c r="L130" s="368"/>
      <c r="M130" s="368"/>
      <c r="N130" s="368"/>
      <c r="O130" s="368"/>
      <c r="P130" s="368"/>
      <c r="Q130" s="368"/>
      <c r="R130" s="368"/>
      <c r="S130" s="368"/>
      <c r="T130" s="368"/>
      <c r="U130" s="368"/>
      <c r="V130" s="368"/>
      <c r="W130" s="368"/>
      <c r="X130" s="368"/>
      <c r="Y130" s="368"/>
      <c r="Z130" s="368"/>
    </row>
    <row r="131" spans="1:26" ht="15.75" customHeight="1" x14ac:dyDescent="0.3">
      <c r="A131" s="368"/>
      <c r="B131" s="368"/>
      <c r="C131" s="368"/>
      <c r="D131" s="368"/>
      <c r="E131" s="368"/>
      <c r="F131" s="368"/>
      <c r="G131" s="368"/>
      <c r="H131" s="368"/>
      <c r="I131" s="368"/>
      <c r="J131" s="368"/>
      <c r="K131" s="368"/>
      <c r="L131" s="368"/>
      <c r="M131" s="368"/>
      <c r="N131" s="368"/>
      <c r="O131" s="368"/>
      <c r="P131" s="368"/>
      <c r="Q131" s="368"/>
      <c r="R131" s="368"/>
      <c r="S131" s="368"/>
      <c r="T131" s="368"/>
      <c r="U131" s="368"/>
      <c r="V131" s="368"/>
      <c r="W131" s="368"/>
      <c r="X131" s="368"/>
      <c r="Y131" s="368"/>
      <c r="Z131" s="368"/>
    </row>
    <row r="132" spans="1:26" ht="15.75" customHeight="1" x14ac:dyDescent="0.3">
      <c r="A132" s="368"/>
      <c r="B132" s="368"/>
      <c r="C132" s="368"/>
      <c r="D132" s="368"/>
      <c r="E132" s="368"/>
      <c r="F132" s="368"/>
      <c r="G132" s="368"/>
      <c r="H132" s="368"/>
      <c r="I132" s="368"/>
      <c r="J132" s="368"/>
      <c r="K132" s="368"/>
      <c r="L132" s="368"/>
      <c r="M132" s="368"/>
      <c r="N132" s="368"/>
      <c r="O132" s="368"/>
      <c r="P132" s="368"/>
      <c r="Q132" s="368"/>
      <c r="R132" s="368"/>
      <c r="S132" s="368"/>
      <c r="T132" s="368"/>
      <c r="U132" s="368"/>
      <c r="V132" s="368"/>
      <c r="W132" s="368"/>
      <c r="X132" s="368"/>
      <c r="Y132" s="368"/>
      <c r="Z132" s="368"/>
    </row>
    <row r="133" spans="1:26" ht="15.75" customHeight="1" x14ac:dyDescent="0.3">
      <c r="A133" s="368"/>
      <c r="B133" s="368"/>
      <c r="C133" s="368"/>
      <c r="D133" s="368"/>
      <c r="E133" s="368"/>
      <c r="F133" s="368"/>
      <c r="G133" s="368"/>
      <c r="H133" s="368"/>
      <c r="I133" s="368"/>
      <c r="J133" s="368"/>
      <c r="K133" s="368"/>
      <c r="L133" s="368"/>
      <c r="M133" s="368"/>
      <c r="N133" s="368"/>
      <c r="O133" s="368"/>
      <c r="P133" s="368"/>
      <c r="Q133" s="368"/>
      <c r="R133" s="368"/>
      <c r="S133" s="368"/>
      <c r="T133" s="368"/>
      <c r="U133" s="368"/>
      <c r="V133" s="368"/>
      <c r="W133" s="368"/>
      <c r="X133" s="368"/>
      <c r="Y133" s="368"/>
      <c r="Z133" s="368"/>
    </row>
    <row r="134" spans="1:26" ht="15.75" customHeight="1" x14ac:dyDescent="0.3">
      <c r="A134" s="368"/>
      <c r="B134" s="368"/>
      <c r="C134" s="368"/>
      <c r="D134" s="368"/>
      <c r="E134" s="368"/>
      <c r="F134" s="368"/>
      <c r="G134" s="368"/>
      <c r="H134" s="368"/>
      <c r="I134" s="368"/>
      <c r="J134" s="368"/>
      <c r="K134" s="368"/>
      <c r="L134" s="368"/>
      <c r="M134" s="368"/>
      <c r="N134" s="368"/>
      <c r="O134" s="368"/>
      <c r="P134" s="368"/>
      <c r="Q134" s="368"/>
      <c r="R134" s="368"/>
      <c r="S134" s="368"/>
      <c r="T134" s="368"/>
      <c r="U134" s="368"/>
      <c r="V134" s="368"/>
      <c r="W134" s="368"/>
      <c r="X134" s="368"/>
      <c r="Y134" s="368"/>
      <c r="Z134" s="368"/>
    </row>
    <row r="135" spans="1:26" ht="15.75" customHeight="1" x14ac:dyDescent="0.3">
      <c r="A135" s="368"/>
      <c r="B135" s="368"/>
      <c r="C135" s="368"/>
      <c r="D135" s="368"/>
      <c r="E135" s="368"/>
      <c r="F135" s="368"/>
      <c r="G135" s="368"/>
      <c r="H135" s="368"/>
      <c r="I135" s="368"/>
      <c r="J135" s="368"/>
      <c r="K135" s="368"/>
      <c r="L135" s="368"/>
      <c r="M135" s="368"/>
      <c r="N135" s="368"/>
      <c r="O135" s="368"/>
      <c r="P135" s="368"/>
      <c r="Q135" s="368"/>
      <c r="R135" s="368"/>
      <c r="S135" s="368"/>
      <c r="T135" s="368"/>
      <c r="U135" s="368"/>
      <c r="V135" s="368"/>
      <c r="W135" s="368"/>
      <c r="X135" s="368"/>
      <c r="Y135" s="368"/>
      <c r="Z135" s="368"/>
    </row>
    <row r="136" spans="1:26" ht="15.75" customHeight="1" x14ac:dyDescent="0.3">
      <c r="A136" s="368"/>
      <c r="B136" s="368"/>
      <c r="C136" s="368"/>
      <c r="D136" s="368"/>
      <c r="E136" s="368"/>
      <c r="F136" s="368"/>
      <c r="G136" s="368"/>
      <c r="H136" s="368"/>
      <c r="I136" s="368"/>
      <c r="J136" s="368"/>
      <c r="K136" s="368"/>
      <c r="L136" s="368"/>
      <c r="M136" s="368"/>
      <c r="N136" s="368"/>
      <c r="O136" s="368"/>
      <c r="P136" s="368"/>
      <c r="Q136" s="368"/>
      <c r="R136" s="368"/>
      <c r="S136" s="368"/>
      <c r="T136" s="368"/>
      <c r="U136" s="368"/>
      <c r="V136" s="368"/>
      <c r="W136" s="368"/>
      <c r="X136" s="368"/>
      <c r="Y136" s="368"/>
      <c r="Z136" s="368"/>
    </row>
    <row r="137" spans="1:26" ht="15.75" customHeight="1" x14ac:dyDescent="0.3">
      <c r="A137" s="368"/>
      <c r="B137" s="368"/>
      <c r="C137" s="368"/>
      <c r="D137" s="368"/>
      <c r="E137" s="368"/>
      <c r="F137" s="368"/>
      <c r="G137" s="368"/>
      <c r="H137" s="368"/>
      <c r="I137" s="368"/>
      <c r="J137" s="368"/>
      <c r="K137" s="368"/>
      <c r="L137" s="368"/>
      <c r="M137" s="368"/>
      <c r="N137" s="368"/>
      <c r="O137" s="368"/>
      <c r="P137" s="368"/>
      <c r="Q137" s="368"/>
      <c r="R137" s="368"/>
      <c r="S137" s="368"/>
      <c r="T137" s="368"/>
      <c r="U137" s="368"/>
      <c r="V137" s="368"/>
      <c r="W137" s="368"/>
      <c r="X137" s="368"/>
      <c r="Y137" s="368"/>
      <c r="Z137" s="368"/>
    </row>
    <row r="138" spans="1:26" ht="15.75" customHeight="1" x14ac:dyDescent="0.3">
      <c r="A138" s="368"/>
      <c r="B138" s="368"/>
      <c r="C138" s="368"/>
      <c r="D138" s="368"/>
      <c r="E138" s="368"/>
      <c r="F138" s="368"/>
      <c r="G138" s="368"/>
      <c r="H138" s="368"/>
      <c r="I138" s="368"/>
      <c r="J138" s="368"/>
      <c r="K138" s="368"/>
      <c r="L138" s="368"/>
      <c r="M138" s="368"/>
      <c r="N138" s="368"/>
      <c r="O138" s="368"/>
      <c r="P138" s="368"/>
      <c r="Q138" s="368"/>
      <c r="R138" s="368"/>
      <c r="S138" s="368"/>
      <c r="T138" s="368"/>
      <c r="U138" s="368"/>
      <c r="V138" s="368"/>
      <c r="W138" s="368"/>
      <c r="X138" s="368"/>
      <c r="Y138" s="368"/>
      <c r="Z138" s="368"/>
    </row>
    <row r="139" spans="1:26" ht="15.75" customHeight="1" x14ac:dyDescent="0.3">
      <c r="A139" s="368"/>
      <c r="B139" s="368"/>
      <c r="C139" s="368"/>
      <c r="D139" s="368"/>
      <c r="E139" s="368"/>
      <c r="F139" s="368"/>
      <c r="G139" s="368"/>
      <c r="H139" s="368"/>
      <c r="I139" s="368"/>
      <c r="J139" s="368"/>
      <c r="K139" s="368"/>
      <c r="L139" s="368"/>
      <c r="M139" s="368"/>
      <c r="N139" s="368"/>
      <c r="O139" s="368"/>
      <c r="P139" s="368"/>
      <c r="Q139" s="368"/>
      <c r="R139" s="368"/>
      <c r="S139" s="368"/>
      <c r="T139" s="368"/>
      <c r="U139" s="368"/>
      <c r="V139" s="368"/>
      <c r="W139" s="368"/>
      <c r="X139" s="368"/>
      <c r="Y139" s="368"/>
      <c r="Z139" s="368"/>
    </row>
    <row r="140" spans="1:26" ht="15.75" customHeight="1" x14ac:dyDescent="0.3">
      <c r="A140" s="368"/>
      <c r="B140" s="368"/>
      <c r="C140" s="368"/>
      <c r="D140" s="368"/>
      <c r="E140" s="368"/>
      <c r="F140" s="368"/>
      <c r="G140" s="368"/>
      <c r="H140" s="368"/>
      <c r="I140" s="368"/>
      <c r="J140" s="368"/>
      <c r="K140" s="368"/>
      <c r="L140" s="368"/>
      <c r="M140" s="368"/>
      <c r="N140" s="368"/>
      <c r="O140" s="368"/>
      <c r="P140" s="368"/>
      <c r="Q140" s="368"/>
      <c r="R140" s="368"/>
      <c r="S140" s="368"/>
      <c r="T140" s="368"/>
      <c r="U140" s="368"/>
      <c r="V140" s="368"/>
      <c r="W140" s="368"/>
      <c r="X140" s="368"/>
      <c r="Y140" s="368"/>
      <c r="Z140" s="368"/>
    </row>
    <row r="141" spans="1:26" ht="15.75" customHeight="1" x14ac:dyDescent="0.3">
      <c r="A141" s="368"/>
      <c r="B141" s="368"/>
      <c r="C141" s="368"/>
      <c r="D141" s="368"/>
      <c r="E141" s="368"/>
      <c r="F141" s="368"/>
      <c r="G141" s="368"/>
      <c r="H141" s="368"/>
      <c r="I141" s="368"/>
      <c r="J141" s="368"/>
      <c r="K141" s="368"/>
      <c r="L141" s="368"/>
      <c r="M141" s="368"/>
      <c r="N141" s="368"/>
      <c r="O141" s="368"/>
      <c r="P141" s="368"/>
      <c r="Q141" s="368"/>
      <c r="R141" s="368"/>
      <c r="S141" s="368"/>
      <c r="T141" s="368"/>
      <c r="U141" s="368"/>
      <c r="V141" s="368"/>
      <c r="W141" s="368"/>
      <c r="X141" s="368"/>
      <c r="Y141" s="368"/>
      <c r="Z141" s="368"/>
    </row>
    <row r="142" spans="1:26" ht="15.75" customHeight="1" x14ac:dyDescent="0.3">
      <c r="A142" s="368"/>
      <c r="B142" s="368"/>
      <c r="C142" s="368"/>
      <c r="D142" s="368"/>
      <c r="E142" s="368"/>
      <c r="F142" s="368"/>
      <c r="G142" s="368"/>
      <c r="H142" s="368"/>
      <c r="I142" s="368"/>
      <c r="J142" s="368"/>
      <c r="K142" s="368"/>
      <c r="L142" s="368"/>
      <c r="M142" s="368"/>
      <c r="N142" s="368"/>
      <c r="O142" s="368"/>
      <c r="P142" s="368"/>
      <c r="Q142" s="368"/>
      <c r="R142" s="368"/>
      <c r="S142" s="368"/>
      <c r="T142" s="368"/>
      <c r="U142" s="368"/>
      <c r="V142" s="368"/>
      <c r="W142" s="368"/>
      <c r="X142" s="368"/>
      <c r="Y142" s="368"/>
      <c r="Z142" s="368"/>
    </row>
    <row r="143" spans="1:26" ht="15.75" customHeight="1" x14ac:dyDescent="0.3">
      <c r="A143" s="368"/>
      <c r="B143" s="368"/>
      <c r="C143" s="368"/>
      <c r="D143" s="368"/>
      <c r="E143" s="368"/>
      <c r="F143" s="368"/>
      <c r="G143" s="368"/>
      <c r="H143" s="368"/>
      <c r="I143" s="368"/>
      <c r="J143" s="368"/>
      <c r="K143" s="368"/>
      <c r="L143" s="368"/>
      <c r="M143" s="368"/>
      <c r="N143" s="368"/>
      <c r="O143" s="368"/>
      <c r="P143" s="368"/>
      <c r="Q143" s="368"/>
      <c r="R143" s="368"/>
      <c r="S143" s="368"/>
      <c r="T143" s="368"/>
      <c r="U143" s="368"/>
      <c r="V143" s="368"/>
      <c r="W143" s="368"/>
      <c r="X143" s="368"/>
      <c r="Y143" s="368"/>
      <c r="Z143" s="368"/>
    </row>
    <row r="144" spans="1:26" ht="15.75" customHeight="1" x14ac:dyDescent="0.3">
      <c r="A144" s="368"/>
      <c r="B144" s="368"/>
      <c r="C144" s="368"/>
      <c r="D144" s="368"/>
      <c r="E144" s="368"/>
      <c r="F144" s="368"/>
      <c r="G144" s="368"/>
      <c r="H144" s="368"/>
      <c r="I144" s="368"/>
      <c r="J144" s="368"/>
      <c r="K144" s="368"/>
      <c r="L144" s="368"/>
      <c r="M144" s="368"/>
      <c r="N144" s="368"/>
      <c r="O144" s="368"/>
      <c r="P144" s="368"/>
      <c r="Q144" s="368"/>
      <c r="R144" s="368"/>
      <c r="S144" s="368"/>
      <c r="T144" s="368"/>
      <c r="U144" s="368"/>
      <c r="V144" s="368"/>
      <c r="W144" s="368"/>
      <c r="X144" s="368"/>
      <c r="Y144" s="368"/>
      <c r="Z144" s="368"/>
    </row>
    <row r="145" spans="1:26" ht="15.75" customHeight="1" x14ac:dyDescent="0.3">
      <c r="A145" s="368"/>
      <c r="B145" s="368"/>
      <c r="C145" s="368"/>
      <c r="D145" s="368"/>
      <c r="E145" s="368"/>
      <c r="F145" s="368"/>
      <c r="G145" s="368"/>
      <c r="H145" s="368"/>
      <c r="I145" s="368"/>
      <c r="J145" s="368"/>
      <c r="K145" s="368"/>
      <c r="L145" s="368"/>
      <c r="M145" s="368"/>
      <c r="N145" s="368"/>
      <c r="O145" s="368"/>
      <c r="P145" s="368"/>
      <c r="Q145" s="368"/>
      <c r="R145" s="368"/>
      <c r="S145" s="368"/>
      <c r="T145" s="368"/>
      <c r="U145" s="368"/>
      <c r="V145" s="368"/>
      <c r="W145" s="368"/>
      <c r="X145" s="368"/>
      <c r="Y145" s="368"/>
      <c r="Z145" s="368"/>
    </row>
    <row r="146" spans="1:26" ht="15.75" customHeight="1" x14ac:dyDescent="0.3">
      <c r="A146" s="368"/>
      <c r="B146" s="368"/>
      <c r="C146" s="368"/>
      <c r="D146" s="368"/>
      <c r="E146" s="368"/>
      <c r="F146" s="368"/>
      <c r="G146" s="368"/>
      <c r="H146" s="368"/>
      <c r="I146" s="368"/>
      <c r="J146" s="368"/>
      <c r="K146" s="368"/>
      <c r="L146" s="368"/>
      <c r="M146" s="368"/>
      <c r="N146" s="368"/>
      <c r="O146" s="368"/>
      <c r="P146" s="368"/>
      <c r="Q146" s="368"/>
      <c r="R146" s="368"/>
      <c r="S146" s="368"/>
      <c r="T146" s="368"/>
      <c r="U146" s="368"/>
      <c r="V146" s="368"/>
      <c r="W146" s="368"/>
      <c r="X146" s="368"/>
      <c r="Y146" s="368"/>
      <c r="Z146" s="368"/>
    </row>
    <row r="147" spans="1:26" ht="15.75" customHeight="1" x14ac:dyDescent="0.3">
      <c r="A147" s="368"/>
      <c r="B147" s="368"/>
      <c r="C147" s="368"/>
      <c r="D147" s="368"/>
      <c r="E147" s="368"/>
      <c r="F147" s="368"/>
      <c r="G147" s="368"/>
      <c r="H147" s="368"/>
      <c r="I147" s="368"/>
      <c r="J147" s="368"/>
      <c r="K147" s="368"/>
      <c r="L147" s="368"/>
      <c r="M147" s="368"/>
      <c r="N147" s="368"/>
      <c r="O147" s="368"/>
      <c r="P147" s="368"/>
      <c r="Q147" s="368"/>
      <c r="R147" s="368"/>
      <c r="S147" s="368"/>
      <c r="T147" s="368"/>
      <c r="U147" s="368"/>
      <c r="V147" s="368"/>
      <c r="W147" s="368"/>
      <c r="X147" s="368"/>
      <c r="Y147" s="368"/>
      <c r="Z147" s="368"/>
    </row>
    <row r="148" spans="1:26" ht="15.75" customHeight="1" x14ac:dyDescent="0.3">
      <c r="A148" s="368"/>
      <c r="B148" s="368"/>
      <c r="C148" s="368"/>
      <c r="D148" s="368"/>
      <c r="E148" s="368"/>
      <c r="F148" s="368"/>
      <c r="G148" s="368"/>
      <c r="H148" s="368"/>
      <c r="I148" s="368"/>
      <c r="J148" s="368"/>
      <c r="K148" s="368"/>
      <c r="L148" s="368"/>
      <c r="M148" s="368"/>
      <c r="N148" s="368"/>
      <c r="O148" s="368"/>
      <c r="P148" s="368"/>
      <c r="Q148" s="368"/>
      <c r="R148" s="368"/>
      <c r="S148" s="368"/>
      <c r="T148" s="368"/>
      <c r="U148" s="368"/>
      <c r="V148" s="368"/>
      <c r="W148" s="368"/>
      <c r="X148" s="368"/>
      <c r="Y148" s="368"/>
      <c r="Z148" s="368"/>
    </row>
    <row r="149" spans="1:26" ht="15.75" customHeight="1" x14ac:dyDescent="0.3">
      <c r="A149" s="368"/>
      <c r="B149" s="368"/>
      <c r="C149" s="368"/>
      <c r="D149" s="368"/>
      <c r="E149" s="368"/>
      <c r="F149" s="368"/>
      <c r="G149" s="368"/>
      <c r="H149" s="368"/>
      <c r="I149" s="368"/>
      <c r="J149" s="368"/>
      <c r="K149" s="368"/>
      <c r="L149" s="368"/>
      <c r="M149" s="368"/>
      <c r="N149" s="368"/>
      <c r="O149" s="368"/>
      <c r="P149" s="368"/>
      <c r="Q149" s="368"/>
      <c r="R149" s="368"/>
      <c r="S149" s="368"/>
      <c r="T149" s="368"/>
      <c r="U149" s="368"/>
      <c r="V149" s="368"/>
      <c r="W149" s="368"/>
      <c r="X149" s="368"/>
      <c r="Y149" s="368"/>
      <c r="Z149" s="368"/>
    </row>
    <row r="150" spans="1:26" ht="15.75" customHeight="1" x14ac:dyDescent="0.3">
      <c r="A150" s="368"/>
      <c r="B150" s="368"/>
      <c r="C150" s="368"/>
      <c r="D150" s="368"/>
      <c r="E150" s="368"/>
      <c r="F150" s="368"/>
      <c r="G150" s="368"/>
      <c r="H150" s="368"/>
      <c r="I150" s="368"/>
      <c r="J150" s="368"/>
      <c r="K150" s="368"/>
      <c r="L150" s="368"/>
      <c r="M150" s="368"/>
      <c r="N150" s="368"/>
      <c r="O150" s="368"/>
      <c r="P150" s="368"/>
      <c r="Q150" s="368"/>
      <c r="R150" s="368"/>
      <c r="S150" s="368"/>
      <c r="T150" s="368"/>
      <c r="U150" s="368"/>
      <c r="V150" s="368"/>
      <c r="W150" s="368"/>
      <c r="X150" s="368"/>
      <c r="Y150" s="368"/>
      <c r="Z150" s="368"/>
    </row>
    <row r="151" spans="1:26" ht="15.75" customHeight="1" x14ac:dyDescent="0.3">
      <c r="A151" s="368"/>
      <c r="B151" s="368"/>
      <c r="C151" s="368"/>
      <c r="D151" s="368"/>
      <c r="E151" s="368"/>
      <c r="F151" s="368"/>
      <c r="G151" s="368"/>
      <c r="H151" s="368"/>
      <c r="I151" s="368"/>
      <c r="J151" s="368"/>
      <c r="K151" s="368"/>
      <c r="L151" s="368"/>
      <c r="M151" s="368"/>
      <c r="N151" s="368"/>
      <c r="O151" s="368"/>
      <c r="P151" s="368"/>
      <c r="Q151" s="368"/>
      <c r="R151" s="368"/>
      <c r="S151" s="368"/>
      <c r="T151" s="368"/>
      <c r="U151" s="368"/>
      <c r="V151" s="368"/>
      <c r="W151" s="368"/>
      <c r="X151" s="368"/>
      <c r="Y151" s="368"/>
      <c r="Z151" s="368"/>
    </row>
    <row r="152" spans="1:26" ht="15.75" customHeight="1" x14ac:dyDescent="0.3">
      <c r="A152" s="368"/>
      <c r="B152" s="368"/>
      <c r="C152" s="368"/>
      <c r="D152" s="368"/>
      <c r="E152" s="368"/>
      <c r="F152" s="368"/>
      <c r="G152" s="368"/>
      <c r="H152" s="368"/>
      <c r="I152" s="368"/>
      <c r="J152" s="368"/>
      <c r="K152" s="368"/>
      <c r="L152" s="368"/>
      <c r="M152" s="368"/>
      <c r="N152" s="368"/>
      <c r="O152" s="368"/>
      <c r="P152" s="368"/>
      <c r="Q152" s="368"/>
      <c r="R152" s="368"/>
      <c r="S152" s="368"/>
      <c r="T152" s="368"/>
      <c r="U152" s="368"/>
      <c r="V152" s="368"/>
      <c r="W152" s="368"/>
      <c r="X152" s="368"/>
      <c r="Y152" s="368"/>
      <c r="Z152" s="368"/>
    </row>
    <row r="153" spans="1:26" ht="15.75" customHeight="1" x14ac:dyDescent="0.3">
      <c r="A153" s="368"/>
      <c r="B153" s="368"/>
      <c r="C153" s="368"/>
      <c r="D153" s="368"/>
      <c r="E153" s="368"/>
      <c r="F153" s="368"/>
      <c r="G153" s="368"/>
      <c r="H153" s="368"/>
      <c r="I153" s="368"/>
      <c r="J153" s="368"/>
      <c r="K153" s="368"/>
      <c r="L153" s="368"/>
      <c r="M153" s="368"/>
      <c r="N153" s="368"/>
      <c r="O153" s="368"/>
      <c r="P153" s="368"/>
      <c r="Q153" s="368"/>
      <c r="R153" s="368"/>
      <c r="S153" s="368"/>
      <c r="T153" s="368"/>
      <c r="U153" s="368"/>
      <c r="V153" s="368"/>
      <c r="W153" s="368"/>
      <c r="X153" s="368"/>
      <c r="Y153" s="368"/>
      <c r="Z153" s="368"/>
    </row>
    <row r="154" spans="1:26" ht="15.75" customHeight="1" x14ac:dyDescent="0.3">
      <c r="A154" s="368"/>
      <c r="B154" s="368"/>
      <c r="C154" s="368"/>
      <c r="D154" s="368"/>
      <c r="E154" s="368"/>
      <c r="F154" s="368"/>
      <c r="G154" s="368"/>
      <c r="H154" s="368"/>
      <c r="I154" s="368"/>
      <c r="J154" s="368"/>
      <c r="K154" s="368"/>
      <c r="L154" s="368"/>
      <c r="M154" s="368"/>
      <c r="N154" s="368"/>
      <c r="O154" s="368"/>
      <c r="P154" s="368"/>
      <c r="Q154" s="368"/>
      <c r="R154" s="368"/>
      <c r="S154" s="368"/>
      <c r="T154" s="368"/>
      <c r="U154" s="368"/>
      <c r="V154" s="368"/>
      <c r="W154" s="368"/>
      <c r="X154" s="368"/>
      <c r="Y154" s="368"/>
      <c r="Z154" s="368"/>
    </row>
    <row r="155" spans="1:26" ht="15.75" customHeight="1" x14ac:dyDescent="0.3">
      <c r="A155" s="368"/>
      <c r="B155" s="368"/>
      <c r="C155" s="368"/>
      <c r="D155" s="368"/>
      <c r="E155" s="368"/>
      <c r="F155" s="368"/>
      <c r="G155" s="368"/>
      <c r="H155" s="368"/>
      <c r="I155" s="368"/>
      <c r="J155" s="368"/>
      <c r="K155" s="368"/>
      <c r="L155" s="368"/>
      <c r="M155" s="368"/>
      <c r="N155" s="368"/>
      <c r="O155" s="368"/>
      <c r="P155" s="368"/>
      <c r="Q155" s="368"/>
      <c r="R155" s="368"/>
      <c r="S155" s="368"/>
      <c r="T155" s="368"/>
      <c r="U155" s="368"/>
      <c r="V155" s="368"/>
      <c r="W155" s="368"/>
      <c r="X155" s="368"/>
      <c r="Y155" s="368"/>
      <c r="Z155" s="368"/>
    </row>
    <row r="156" spans="1:26" ht="15.75" customHeight="1" x14ac:dyDescent="0.3">
      <c r="A156" s="368"/>
      <c r="B156" s="368"/>
      <c r="C156" s="368"/>
      <c r="D156" s="368"/>
      <c r="E156" s="368"/>
      <c r="F156" s="368"/>
      <c r="G156" s="368"/>
      <c r="H156" s="368"/>
      <c r="I156" s="368"/>
      <c r="J156" s="368"/>
      <c r="K156" s="368"/>
      <c r="L156" s="368"/>
      <c r="M156" s="368"/>
      <c r="N156" s="368"/>
      <c r="O156" s="368"/>
      <c r="P156" s="368"/>
      <c r="Q156" s="368"/>
      <c r="R156" s="368"/>
      <c r="S156" s="368"/>
      <c r="T156" s="368"/>
      <c r="U156" s="368"/>
      <c r="V156" s="368"/>
      <c r="W156" s="368"/>
      <c r="X156" s="368"/>
      <c r="Y156" s="368"/>
      <c r="Z156" s="368"/>
    </row>
    <row r="157" spans="1:26" ht="15.75" customHeight="1" x14ac:dyDescent="0.3">
      <c r="A157" s="368"/>
      <c r="B157" s="368"/>
      <c r="C157" s="368"/>
      <c r="D157" s="368"/>
      <c r="E157" s="368"/>
      <c r="F157" s="368"/>
      <c r="G157" s="368"/>
      <c r="H157" s="368"/>
      <c r="I157" s="368"/>
      <c r="J157" s="368"/>
      <c r="K157" s="368"/>
      <c r="L157" s="368"/>
      <c r="M157" s="368"/>
      <c r="N157" s="368"/>
      <c r="O157" s="368"/>
      <c r="P157" s="368"/>
      <c r="Q157" s="368"/>
      <c r="R157" s="368"/>
      <c r="S157" s="368"/>
      <c r="T157" s="368"/>
      <c r="U157" s="368"/>
      <c r="V157" s="368"/>
      <c r="W157" s="368"/>
      <c r="X157" s="368"/>
      <c r="Y157" s="368"/>
      <c r="Z157" s="368"/>
    </row>
    <row r="158" spans="1:26" ht="15.75" customHeight="1" x14ac:dyDescent="0.3">
      <c r="A158" s="368"/>
      <c r="B158" s="368"/>
      <c r="C158" s="368"/>
      <c r="D158" s="368"/>
      <c r="E158" s="368"/>
      <c r="F158" s="368"/>
      <c r="G158" s="368"/>
      <c r="H158" s="368"/>
      <c r="I158" s="368"/>
      <c r="J158" s="368"/>
      <c r="K158" s="368"/>
      <c r="L158" s="368"/>
      <c r="M158" s="368"/>
      <c r="N158" s="368"/>
      <c r="O158" s="368"/>
      <c r="P158" s="368"/>
      <c r="Q158" s="368"/>
      <c r="R158" s="368"/>
      <c r="S158" s="368"/>
      <c r="T158" s="368"/>
      <c r="U158" s="368"/>
      <c r="V158" s="368"/>
      <c r="W158" s="368"/>
      <c r="X158" s="368"/>
      <c r="Y158" s="368"/>
      <c r="Z158" s="368"/>
    </row>
    <row r="159" spans="1:26" ht="15.75" customHeight="1" x14ac:dyDescent="0.3">
      <c r="A159" s="368"/>
      <c r="B159" s="368"/>
      <c r="C159" s="368"/>
      <c r="D159" s="368"/>
      <c r="E159" s="368"/>
      <c r="F159" s="368"/>
      <c r="G159" s="368"/>
      <c r="H159" s="368"/>
      <c r="I159" s="368"/>
      <c r="J159" s="368"/>
      <c r="K159" s="368"/>
      <c r="L159" s="368"/>
      <c r="M159" s="368"/>
      <c r="N159" s="368"/>
      <c r="O159" s="368"/>
      <c r="P159" s="368"/>
      <c r="Q159" s="368"/>
      <c r="R159" s="368"/>
      <c r="S159" s="368"/>
      <c r="T159" s="368"/>
      <c r="U159" s="368"/>
      <c r="V159" s="368"/>
      <c r="W159" s="368"/>
      <c r="X159" s="368"/>
      <c r="Y159" s="368"/>
      <c r="Z159" s="368"/>
    </row>
    <row r="160" spans="1:26" ht="15.75" customHeight="1" x14ac:dyDescent="0.3">
      <c r="A160" s="368"/>
      <c r="B160" s="368"/>
      <c r="C160" s="368"/>
      <c r="D160" s="368"/>
      <c r="E160" s="368"/>
      <c r="F160" s="368"/>
      <c r="G160" s="368"/>
      <c r="H160" s="368"/>
      <c r="I160" s="368"/>
      <c r="J160" s="368"/>
      <c r="K160" s="368"/>
      <c r="L160" s="368"/>
      <c r="M160" s="368"/>
      <c r="N160" s="368"/>
      <c r="O160" s="368"/>
      <c r="P160" s="368"/>
      <c r="Q160" s="368"/>
      <c r="R160" s="368"/>
      <c r="S160" s="368"/>
      <c r="T160" s="368"/>
      <c r="U160" s="368"/>
      <c r="V160" s="368"/>
      <c r="W160" s="368"/>
      <c r="X160" s="368"/>
      <c r="Y160" s="368"/>
      <c r="Z160" s="368"/>
    </row>
    <row r="161" spans="1:26" ht="15.75" customHeight="1" x14ac:dyDescent="0.3">
      <c r="A161" s="368"/>
      <c r="B161" s="368"/>
      <c r="C161" s="368"/>
      <c r="D161" s="368"/>
      <c r="E161" s="368"/>
      <c r="F161" s="368"/>
      <c r="G161" s="368"/>
      <c r="H161" s="368"/>
      <c r="I161" s="368"/>
      <c r="J161" s="368"/>
      <c r="K161" s="368"/>
      <c r="L161" s="368"/>
      <c r="M161" s="368"/>
      <c r="N161" s="368"/>
      <c r="O161" s="368"/>
      <c r="P161" s="368"/>
      <c r="Q161" s="368"/>
      <c r="R161" s="368"/>
      <c r="S161" s="368"/>
      <c r="T161" s="368"/>
      <c r="U161" s="368"/>
      <c r="V161" s="368"/>
      <c r="W161" s="368"/>
      <c r="X161" s="368"/>
      <c r="Y161" s="368"/>
      <c r="Z161" s="368"/>
    </row>
    <row r="162" spans="1:26" ht="15.75" customHeight="1" x14ac:dyDescent="0.3">
      <c r="A162" s="368"/>
      <c r="B162" s="368"/>
      <c r="C162" s="368"/>
      <c r="D162" s="368"/>
      <c r="E162" s="368"/>
      <c r="F162" s="368"/>
      <c r="G162" s="368"/>
      <c r="H162" s="368"/>
      <c r="I162" s="368"/>
      <c r="J162" s="368"/>
      <c r="K162" s="368"/>
      <c r="L162" s="368"/>
      <c r="M162" s="368"/>
      <c r="N162" s="368"/>
      <c r="O162" s="368"/>
      <c r="P162" s="368"/>
      <c r="Q162" s="368"/>
      <c r="R162" s="368"/>
      <c r="S162" s="368"/>
      <c r="T162" s="368"/>
      <c r="U162" s="368"/>
      <c r="V162" s="368"/>
      <c r="W162" s="368"/>
      <c r="X162" s="368"/>
      <c r="Y162" s="368"/>
      <c r="Z162" s="368"/>
    </row>
    <row r="163" spans="1:26" ht="15.75" customHeight="1" x14ac:dyDescent="0.3">
      <c r="A163" s="368"/>
      <c r="B163" s="368"/>
      <c r="C163" s="368"/>
      <c r="D163" s="368"/>
      <c r="E163" s="368"/>
      <c r="F163" s="368"/>
      <c r="G163" s="368"/>
      <c r="H163" s="368"/>
      <c r="I163" s="368"/>
      <c r="J163" s="368"/>
      <c r="K163" s="368"/>
      <c r="L163" s="368"/>
      <c r="M163" s="368"/>
      <c r="N163" s="368"/>
      <c r="O163" s="368"/>
      <c r="P163" s="368"/>
      <c r="Q163" s="368"/>
      <c r="R163" s="368"/>
      <c r="S163" s="368"/>
      <c r="T163" s="368"/>
      <c r="U163" s="368"/>
      <c r="V163" s="368"/>
      <c r="W163" s="368"/>
      <c r="X163" s="368"/>
      <c r="Y163" s="368"/>
      <c r="Z163" s="368"/>
    </row>
    <row r="164" spans="1:26" ht="15.75" customHeight="1" x14ac:dyDescent="0.3">
      <c r="A164" s="368"/>
      <c r="B164" s="368"/>
      <c r="C164" s="368"/>
      <c r="D164" s="368"/>
      <c r="E164" s="368"/>
      <c r="F164" s="368"/>
      <c r="G164" s="368"/>
      <c r="H164" s="368"/>
      <c r="I164" s="368"/>
      <c r="J164" s="368"/>
      <c r="K164" s="368"/>
      <c r="L164" s="368"/>
      <c r="M164" s="368"/>
      <c r="N164" s="368"/>
      <c r="O164" s="368"/>
      <c r="P164" s="368"/>
      <c r="Q164" s="368"/>
      <c r="R164" s="368"/>
      <c r="S164" s="368"/>
      <c r="T164" s="368"/>
      <c r="U164" s="368"/>
      <c r="V164" s="368"/>
      <c r="W164" s="368"/>
      <c r="X164" s="368"/>
      <c r="Y164" s="368"/>
      <c r="Z164" s="368"/>
    </row>
    <row r="165" spans="1:26" ht="15.75" customHeight="1" x14ac:dyDescent="0.3">
      <c r="A165" s="368"/>
      <c r="B165" s="368"/>
      <c r="C165" s="368"/>
      <c r="D165" s="368"/>
      <c r="E165" s="368"/>
      <c r="F165" s="368"/>
      <c r="G165" s="368"/>
      <c r="H165" s="368"/>
      <c r="I165" s="368"/>
      <c r="J165" s="368"/>
      <c r="K165" s="368"/>
      <c r="L165" s="368"/>
      <c r="M165" s="368"/>
      <c r="N165" s="368"/>
      <c r="O165" s="368"/>
      <c r="P165" s="368"/>
      <c r="Q165" s="368"/>
      <c r="R165" s="368"/>
      <c r="S165" s="368"/>
      <c r="T165" s="368"/>
      <c r="U165" s="368"/>
      <c r="V165" s="368"/>
      <c r="W165" s="368"/>
      <c r="X165" s="368"/>
      <c r="Y165" s="368"/>
      <c r="Z165" s="368"/>
    </row>
    <row r="166" spans="1:26" ht="15.75" customHeight="1" x14ac:dyDescent="0.3">
      <c r="A166" s="368"/>
      <c r="B166" s="368"/>
      <c r="C166" s="368"/>
      <c r="D166" s="368"/>
      <c r="E166" s="368"/>
      <c r="F166" s="368"/>
      <c r="G166" s="368"/>
      <c r="H166" s="368"/>
      <c r="I166" s="368"/>
      <c r="J166" s="368"/>
      <c r="K166" s="368"/>
      <c r="L166" s="368"/>
      <c r="M166" s="368"/>
      <c r="N166" s="368"/>
      <c r="O166" s="368"/>
      <c r="P166" s="368"/>
      <c r="Q166" s="368"/>
      <c r="R166" s="368"/>
      <c r="S166" s="368"/>
      <c r="T166" s="368"/>
      <c r="U166" s="368"/>
      <c r="V166" s="368"/>
      <c r="W166" s="368"/>
      <c r="X166" s="368"/>
      <c r="Y166" s="368"/>
      <c r="Z166" s="368"/>
    </row>
    <row r="167" spans="1:26" ht="15.75" customHeight="1" x14ac:dyDescent="0.3">
      <c r="A167" s="368"/>
      <c r="B167" s="368"/>
      <c r="C167" s="368"/>
      <c r="D167" s="368"/>
      <c r="E167" s="368"/>
      <c r="F167" s="368"/>
      <c r="G167" s="368"/>
      <c r="H167" s="368"/>
      <c r="I167" s="368"/>
      <c r="J167" s="368"/>
      <c r="K167" s="368"/>
      <c r="L167" s="368"/>
      <c r="M167" s="368"/>
      <c r="N167" s="368"/>
      <c r="O167" s="368"/>
      <c r="P167" s="368"/>
      <c r="Q167" s="368"/>
      <c r="R167" s="368"/>
      <c r="S167" s="368"/>
      <c r="T167" s="368"/>
      <c r="U167" s="368"/>
      <c r="V167" s="368"/>
      <c r="W167" s="368"/>
      <c r="X167" s="368"/>
      <c r="Y167" s="368"/>
      <c r="Z167" s="368"/>
    </row>
    <row r="168" spans="1:26" ht="15.75" customHeight="1" x14ac:dyDescent="0.3">
      <c r="A168" s="368"/>
      <c r="B168" s="368"/>
      <c r="C168" s="368"/>
      <c r="D168" s="368"/>
      <c r="E168" s="368"/>
      <c r="F168" s="368"/>
      <c r="G168" s="368"/>
      <c r="H168" s="368"/>
      <c r="I168" s="368"/>
      <c r="J168" s="368"/>
      <c r="K168" s="368"/>
      <c r="L168" s="368"/>
      <c r="M168" s="368"/>
      <c r="N168" s="368"/>
      <c r="O168" s="368"/>
      <c r="P168" s="368"/>
      <c r="Q168" s="368"/>
      <c r="R168" s="368"/>
      <c r="S168" s="368"/>
      <c r="T168" s="368"/>
      <c r="U168" s="368"/>
      <c r="V168" s="368"/>
      <c r="W168" s="368"/>
      <c r="X168" s="368"/>
      <c r="Y168" s="368"/>
      <c r="Z168" s="368"/>
    </row>
    <row r="169" spans="1:26" ht="15.75" customHeight="1" x14ac:dyDescent="0.3">
      <c r="A169" s="368"/>
      <c r="B169" s="368"/>
      <c r="C169" s="368"/>
      <c r="D169" s="368"/>
      <c r="E169" s="368"/>
      <c r="F169" s="368"/>
      <c r="G169" s="368"/>
      <c r="H169" s="368"/>
      <c r="I169" s="368"/>
      <c r="J169" s="368"/>
      <c r="K169" s="368"/>
      <c r="L169" s="368"/>
      <c r="M169" s="368"/>
      <c r="N169" s="368"/>
      <c r="O169" s="368"/>
      <c r="P169" s="368"/>
      <c r="Q169" s="368"/>
      <c r="R169" s="368"/>
      <c r="S169" s="368"/>
      <c r="T169" s="368"/>
      <c r="U169" s="368"/>
      <c r="V169" s="368"/>
      <c r="W169" s="368"/>
      <c r="X169" s="368"/>
      <c r="Y169" s="368"/>
      <c r="Z169" s="368"/>
    </row>
    <row r="170" spans="1:26" ht="15.75" customHeight="1" x14ac:dyDescent="0.3">
      <c r="A170" s="368"/>
      <c r="B170" s="368"/>
      <c r="C170" s="368"/>
      <c r="D170" s="368"/>
      <c r="E170" s="368"/>
      <c r="F170" s="368"/>
      <c r="G170" s="368"/>
      <c r="H170" s="368"/>
      <c r="I170" s="368"/>
      <c r="J170" s="368"/>
      <c r="K170" s="368"/>
      <c r="L170" s="368"/>
      <c r="M170" s="368"/>
      <c r="N170" s="368"/>
      <c r="O170" s="368"/>
      <c r="P170" s="368"/>
      <c r="Q170" s="368"/>
      <c r="R170" s="368"/>
      <c r="S170" s="368"/>
      <c r="T170" s="368"/>
      <c r="U170" s="368"/>
      <c r="V170" s="368"/>
      <c r="W170" s="368"/>
      <c r="X170" s="368"/>
      <c r="Y170" s="368"/>
      <c r="Z170" s="368"/>
    </row>
    <row r="171" spans="1:26" ht="15.75" customHeight="1" x14ac:dyDescent="0.3">
      <c r="A171" s="368"/>
      <c r="B171" s="368"/>
      <c r="C171" s="368"/>
      <c r="D171" s="368"/>
      <c r="E171" s="368"/>
      <c r="F171" s="368"/>
      <c r="G171" s="368"/>
      <c r="H171" s="368"/>
      <c r="I171" s="368"/>
      <c r="J171" s="368"/>
      <c r="K171" s="368"/>
      <c r="L171" s="368"/>
      <c r="M171" s="368"/>
      <c r="N171" s="368"/>
      <c r="O171" s="368"/>
      <c r="P171" s="368"/>
      <c r="Q171" s="368"/>
      <c r="R171" s="368"/>
      <c r="S171" s="368"/>
      <c r="T171" s="368"/>
      <c r="U171" s="368"/>
      <c r="V171" s="368"/>
      <c r="W171" s="368"/>
      <c r="X171" s="368"/>
      <c r="Y171" s="368"/>
      <c r="Z171" s="368"/>
    </row>
    <row r="172" spans="1:26" ht="15.75" customHeight="1" x14ac:dyDescent="0.3">
      <c r="A172" s="368"/>
      <c r="B172" s="368"/>
      <c r="C172" s="368"/>
      <c r="D172" s="368"/>
      <c r="E172" s="368"/>
      <c r="F172" s="368"/>
      <c r="G172" s="368"/>
      <c r="H172" s="368"/>
      <c r="I172" s="368"/>
      <c r="J172" s="368"/>
      <c r="K172" s="368"/>
      <c r="L172" s="368"/>
      <c r="M172" s="368"/>
      <c r="N172" s="368"/>
      <c r="O172" s="368"/>
      <c r="P172" s="368"/>
      <c r="Q172" s="368"/>
      <c r="R172" s="368"/>
      <c r="S172" s="368"/>
      <c r="T172" s="368"/>
      <c r="U172" s="368"/>
      <c r="V172" s="368"/>
      <c r="W172" s="368"/>
      <c r="X172" s="368"/>
      <c r="Y172" s="368"/>
      <c r="Z172" s="368"/>
    </row>
    <row r="173" spans="1:26" ht="15.75" customHeight="1" x14ac:dyDescent="0.3">
      <c r="A173" s="368"/>
      <c r="B173" s="368"/>
      <c r="C173" s="368"/>
      <c r="D173" s="368"/>
      <c r="E173" s="368"/>
      <c r="F173" s="368"/>
      <c r="G173" s="368"/>
      <c r="H173" s="368"/>
      <c r="I173" s="368"/>
      <c r="J173" s="368"/>
      <c r="K173" s="368"/>
      <c r="L173" s="368"/>
      <c r="M173" s="368"/>
      <c r="N173" s="368"/>
      <c r="O173" s="368"/>
      <c r="P173" s="368"/>
      <c r="Q173" s="368"/>
      <c r="R173" s="368"/>
      <c r="S173" s="368"/>
      <c r="T173" s="368"/>
      <c r="U173" s="368"/>
      <c r="V173" s="368"/>
      <c r="W173" s="368"/>
      <c r="X173" s="368"/>
      <c r="Y173" s="368"/>
      <c r="Z173" s="368"/>
    </row>
    <row r="174" spans="1:26" ht="15.75" customHeight="1" x14ac:dyDescent="0.3">
      <c r="A174" s="368"/>
      <c r="B174" s="368"/>
      <c r="C174" s="368"/>
      <c r="D174" s="368"/>
      <c r="E174" s="368"/>
      <c r="F174" s="368"/>
      <c r="G174" s="368"/>
      <c r="H174" s="368"/>
      <c r="I174" s="368"/>
      <c r="J174" s="368"/>
      <c r="K174" s="368"/>
      <c r="L174" s="368"/>
      <c r="M174" s="368"/>
      <c r="N174" s="368"/>
      <c r="O174" s="368"/>
      <c r="P174" s="368"/>
      <c r="Q174" s="368"/>
      <c r="R174" s="368"/>
      <c r="S174" s="368"/>
      <c r="T174" s="368"/>
      <c r="U174" s="368"/>
      <c r="V174" s="368"/>
      <c r="W174" s="368"/>
      <c r="X174" s="368"/>
      <c r="Y174" s="368"/>
      <c r="Z174" s="368"/>
    </row>
    <row r="175" spans="1:26" ht="15.75" customHeight="1" x14ac:dyDescent="0.3">
      <c r="A175" s="368"/>
      <c r="B175" s="368"/>
      <c r="C175" s="368"/>
      <c r="D175" s="368"/>
      <c r="E175" s="368"/>
      <c r="F175" s="368"/>
      <c r="G175" s="368"/>
      <c r="H175" s="368"/>
      <c r="I175" s="368"/>
      <c r="J175" s="368"/>
      <c r="K175" s="368"/>
      <c r="L175" s="368"/>
      <c r="M175" s="368"/>
      <c r="N175" s="368"/>
      <c r="O175" s="368"/>
      <c r="P175" s="368"/>
      <c r="Q175" s="368"/>
      <c r="R175" s="368"/>
      <c r="S175" s="368"/>
      <c r="T175" s="368"/>
      <c r="U175" s="368"/>
      <c r="V175" s="368"/>
      <c r="W175" s="368"/>
      <c r="X175" s="368"/>
      <c r="Y175" s="368"/>
      <c r="Z175" s="368"/>
    </row>
    <row r="176" spans="1:26" ht="15.75" customHeight="1" x14ac:dyDescent="0.3">
      <c r="A176" s="368"/>
      <c r="B176" s="368"/>
      <c r="C176" s="368"/>
      <c r="D176" s="368"/>
      <c r="E176" s="368"/>
      <c r="F176" s="368"/>
      <c r="G176" s="368"/>
      <c r="H176" s="368"/>
      <c r="I176" s="368"/>
      <c r="J176" s="368"/>
      <c r="K176" s="368"/>
      <c r="L176" s="368"/>
      <c r="M176" s="368"/>
      <c r="N176" s="368"/>
      <c r="O176" s="368"/>
      <c r="P176" s="368"/>
      <c r="Q176" s="368"/>
      <c r="R176" s="368"/>
      <c r="S176" s="368"/>
      <c r="T176" s="368"/>
      <c r="U176" s="368"/>
      <c r="V176" s="368"/>
      <c r="W176" s="368"/>
      <c r="X176" s="368"/>
      <c r="Y176" s="368"/>
      <c r="Z176" s="368"/>
    </row>
    <row r="177" spans="1:26" ht="15.75" customHeight="1" x14ac:dyDescent="0.3">
      <c r="A177" s="368"/>
      <c r="B177" s="368"/>
      <c r="C177" s="368"/>
      <c r="D177" s="368"/>
      <c r="E177" s="368"/>
      <c r="F177" s="368"/>
      <c r="G177" s="368"/>
      <c r="H177" s="368"/>
      <c r="I177" s="368"/>
      <c r="J177" s="368"/>
      <c r="K177" s="368"/>
      <c r="L177" s="368"/>
      <c r="M177" s="368"/>
      <c r="N177" s="368"/>
      <c r="O177" s="368"/>
      <c r="P177" s="368"/>
      <c r="Q177" s="368"/>
      <c r="R177" s="368"/>
      <c r="S177" s="368"/>
      <c r="T177" s="368"/>
      <c r="U177" s="368"/>
      <c r="V177" s="368"/>
      <c r="W177" s="368"/>
      <c r="X177" s="368"/>
      <c r="Y177" s="368"/>
      <c r="Z177" s="368"/>
    </row>
    <row r="178" spans="1:26" ht="15.75" customHeight="1" x14ac:dyDescent="0.3">
      <c r="A178" s="368"/>
      <c r="B178" s="368"/>
      <c r="C178" s="368"/>
      <c r="D178" s="368"/>
      <c r="E178" s="368"/>
      <c r="F178" s="368"/>
      <c r="G178" s="368"/>
      <c r="H178" s="368"/>
      <c r="I178" s="368"/>
      <c r="J178" s="368"/>
      <c r="K178" s="368"/>
      <c r="L178" s="368"/>
      <c r="M178" s="368"/>
      <c r="N178" s="368"/>
      <c r="O178" s="368"/>
      <c r="P178" s="368"/>
      <c r="Q178" s="368"/>
      <c r="R178" s="368"/>
      <c r="S178" s="368"/>
      <c r="T178" s="368"/>
      <c r="U178" s="368"/>
      <c r="V178" s="368"/>
      <c r="W178" s="368"/>
      <c r="X178" s="368"/>
      <c r="Y178" s="368"/>
      <c r="Z178" s="368"/>
    </row>
    <row r="179" spans="1:26" ht="15.75" customHeight="1" x14ac:dyDescent="0.3">
      <c r="A179" s="368"/>
      <c r="B179" s="368"/>
      <c r="C179" s="368"/>
      <c r="D179" s="368"/>
      <c r="E179" s="368"/>
      <c r="F179" s="368"/>
      <c r="G179" s="368"/>
      <c r="H179" s="368"/>
      <c r="I179" s="368"/>
      <c r="J179" s="368"/>
      <c r="K179" s="368"/>
      <c r="L179" s="368"/>
      <c r="M179" s="368"/>
      <c r="N179" s="368"/>
      <c r="O179" s="368"/>
      <c r="P179" s="368"/>
      <c r="Q179" s="368"/>
      <c r="R179" s="368"/>
      <c r="S179" s="368"/>
      <c r="T179" s="368"/>
      <c r="U179" s="368"/>
      <c r="V179" s="368"/>
      <c r="W179" s="368"/>
      <c r="X179" s="368"/>
      <c r="Y179" s="368"/>
      <c r="Z179" s="368"/>
    </row>
    <row r="180" spans="1:26" ht="15.75" customHeight="1" x14ac:dyDescent="0.3">
      <c r="A180" s="368"/>
      <c r="B180" s="368"/>
      <c r="C180" s="368"/>
      <c r="D180" s="368"/>
      <c r="E180" s="368"/>
      <c r="F180" s="368"/>
      <c r="G180" s="368"/>
      <c r="H180" s="368"/>
      <c r="I180" s="368"/>
      <c r="J180" s="368"/>
      <c r="K180" s="368"/>
      <c r="L180" s="368"/>
      <c r="M180" s="368"/>
      <c r="N180" s="368"/>
      <c r="O180" s="368"/>
      <c r="P180" s="368"/>
      <c r="Q180" s="368"/>
      <c r="R180" s="368"/>
      <c r="S180" s="368"/>
      <c r="T180" s="368"/>
      <c r="U180" s="368"/>
      <c r="V180" s="368"/>
      <c r="W180" s="368"/>
      <c r="X180" s="368"/>
      <c r="Y180" s="368"/>
      <c r="Z180" s="368"/>
    </row>
    <row r="181" spans="1:26" ht="15.75" customHeight="1" x14ac:dyDescent="0.3">
      <c r="A181" s="368"/>
      <c r="B181" s="368"/>
      <c r="C181" s="368"/>
      <c r="D181" s="368"/>
      <c r="E181" s="368"/>
      <c r="F181" s="368"/>
      <c r="G181" s="368"/>
      <c r="H181" s="368"/>
      <c r="I181" s="368"/>
      <c r="J181" s="368"/>
      <c r="K181" s="368"/>
      <c r="L181" s="368"/>
      <c r="M181" s="368"/>
      <c r="N181" s="368"/>
      <c r="O181" s="368"/>
      <c r="P181" s="368"/>
      <c r="Q181" s="368"/>
      <c r="R181" s="368"/>
      <c r="S181" s="368"/>
      <c r="T181" s="368"/>
      <c r="U181" s="368"/>
      <c r="V181" s="368"/>
      <c r="W181" s="368"/>
      <c r="X181" s="368"/>
      <c r="Y181" s="368"/>
      <c r="Z181" s="368"/>
    </row>
    <row r="182" spans="1:26" ht="15.75" customHeight="1" x14ac:dyDescent="0.3">
      <c r="A182" s="368"/>
      <c r="B182" s="368"/>
      <c r="C182" s="368"/>
      <c r="D182" s="368"/>
      <c r="E182" s="368"/>
      <c r="F182" s="368"/>
      <c r="G182" s="368"/>
      <c r="H182" s="368"/>
      <c r="I182" s="368"/>
      <c r="J182" s="368"/>
      <c r="K182" s="368"/>
      <c r="L182" s="368"/>
      <c r="M182" s="368"/>
      <c r="N182" s="368"/>
      <c r="O182" s="368"/>
      <c r="P182" s="368"/>
      <c r="Q182" s="368"/>
      <c r="R182" s="368"/>
      <c r="S182" s="368"/>
      <c r="T182" s="368"/>
      <c r="U182" s="368"/>
      <c r="V182" s="368"/>
      <c r="W182" s="368"/>
      <c r="X182" s="368"/>
      <c r="Y182" s="368"/>
      <c r="Z182" s="368"/>
    </row>
    <row r="183" spans="1:26" ht="15.75" customHeight="1" x14ac:dyDescent="0.3">
      <c r="A183" s="368"/>
      <c r="B183" s="368"/>
      <c r="C183" s="368"/>
      <c r="D183" s="368"/>
      <c r="E183" s="368"/>
      <c r="F183" s="368"/>
      <c r="G183" s="368"/>
      <c r="H183" s="368"/>
      <c r="I183" s="368"/>
      <c r="J183" s="368"/>
      <c r="K183" s="368"/>
      <c r="L183" s="368"/>
      <c r="M183" s="368"/>
      <c r="N183" s="368"/>
      <c r="O183" s="368"/>
      <c r="P183" s="368"/>
      <c r="Q183" s="368"/>
      <c r="R183" s="368"/>
      <c r="S183" s="368"/>
      <c r="T183" s="368"/>
      <c r="U183" s="368"/>
      <c r="V183" s="368"/>
      <c r="W183" s="368"/>
      <c r="X183" s="368"/>
      <c r="Y183" s="368"/>
      <c r="Z183" s="368"/>
    </row>
    <row r="184" spans="1:26" ht="15.75" customHeight="1" x14ac:dyDescent="0.3">
      <c r="A184" s="368"/>
      <c r="B184" s="368"/>
      <c r="C184" s="368"/>
      <c r="D184" s="368"/>
      <c r="E184" s="368"/>
      <c r="F184" s="368"/>
      <c r="G184" s="368"/>
      <c r="H184" s="368"/>
      <c r="I184" s="368"/>
      <c r="J184" s="368"/>
      <c r="K184" s="368"/>
      <c r="L184" s="368"/>
      <c r="M184" s="368"/>
      <c r="N184" s="368"/>
      <c r="O184" s="368"/>
      <c r="P184" s="368"/>
      <c r="Q184" s="368"/>
      <c r="R184" s="368"/>
      <c r="S184" s="368"/>
      <c r="T184" s="368"/>
      <c r="U184" s="368"/>
      <c r="V184" s="368"/>
      <c r="W184" s="368"/>
      <c r="X184" s="368"/>
      <c r="Y184" s="368"/>
      <c r="Z184" s="368"/>
    </row>
    <row r="185" spans="1:26" ht="15.75" customHeight="1" x14ac:dyDescent="0.3">
      <c r="A185" s="368"/>
      <c r="B185" s="368"/>
      <c r="C185" s="368"/>
      <c r="D185" s="368"/>
      <c r="E185" s="368"/>
      <c r="F185" s="368"/>
      <c r="G185" s="368"/>
      <c r="H185" s="368"/>
      <c r="I185" s="368"/>
      <c r="J185" s="368"/>
      <c r="K185" s="368"/>
      <c r="L185" s="368"/>
      <c r="M185" s="368"/>
      <c r="N185" s="368"/>
      <c r="O185" s="368"/>
      <c r="P185" s="368"/>
      <c r="Q185" s="368"/>
      <c r="R185" s="368"/>
      <c r="S185" s="368"/>
      <c r="T185" s="368"/>
      <c r="U185" s="368"/>
      <c r="V185" s="368"/>
      <c r="W185" s="368"/>
      <c r="X185" s="368"/>
      <c r="Y185" s="368"/>
      <c r="Z185" s="368"/>
    </row>
    <row r="186" spans="1:26" ht="15.75" customHeight="1" x14ac:dyDescent="0.3">
      <c r="A186" s="368"/>
      <c r="B186" s="368"/>
      <c r="C186" s="368"/>
      <c r="D186" s="368"/>
      <c r="E186" s="368"/>
      <c r="F186" s="368"/>
      <c r="G186" s="368"/>
      <c r="H186" s="368"/>
      <c r="I186" s="368"/>
      <c r="J186" s="368"/>
      <c r="K186" s="368"/>
      <c r="L186" s="368"/>
      <c r="M186" s="368"/>
      <c r="N186" s="368"/>
      <c r="O186" s="368"/>
      <c r="P186" s="368"/>
      <c r="Q186" s="368"/>
      <c r="R186" s="368"/>
      <c r="S186" s="368"/>
      <c r="T186" s="368"/>
      <c r="U186" s="368"/>
      <c r="V186" s="368"/>
      <c r="W186" s="368"/>
      <c r="X186" s="368"/>
      <c r="Y186" s="368"/>
      <c r="Z186" s="368"/>
    </row>
    <row r="187" spans="1:26" ht="15.75" customHeight="1" x14ac:dyDescent="0.3">
      <c r="A187" s="368"/>
      <c r="B187" s="368"/>
      <c r="C187" s="368"/>
      <c r="D187" s="368"/>
      <c r="E187" s="368"/>
      <c r="F187" s="368"/>
      <c r="G187" s="368"/>
      <c r="H187" s="368"/>
      <c r="I187" s="368"/>
      <c r="J187" s="368"/>
      <c r="K187" s="368"/>
      <c r="L187" s="368"/>
      <c r="M187" s="368"/>
      <c r="N187" s="368"/>
      <c r="O187" s="368"/>
      <c r="P187" s="368"/>
      <c r="Q187" s="368"/>
      <c r="R187" s="368"/>
      <c r="S187" s="368"/>
      <c r="T187" s="368"/>
      <c r="U187" s="368"/>
      <c r="V187" s="368"/>
      <c r="W187" s="368"/>
      <c r="X187" s="368"/>
      <c r="Y187" s="368"/>
      <c r="Z187" s="368"/>
    </row>
    <row r="188" spans="1:26" ht="15.75" customHeight="1" x14ac:dyDescent="0.3">
      <c r="A188" s="368"/>
      <c r="B188" s="368"/>
      <c r="C188" s="368"/>
      <c r="D188" s="368"/>
      <c r="E188" s="368"/>
      <c r="F188" s="368"/>
      <c r="G188" s="368"/>
      <c r="H188" s="368"/>
      <c r="I188" s="368"/>
      <c r="J188" s="368"/>
      <c r="K188" s="368"/>
      <c r="L188" s="368"/>
      <c r="M188" s="368"/>
      <c r="N188" s="368"/>
      <c r="O188" s="368"/>
      <c r="P188" s="368"/>
      <c r="Q188" s="368"/>
      <c r="R188" s="368"/>
      <c r="S188" s="368"/>
      <c r="T188" s="368"/>
      <c r="U188" s="368"/>
      <c r="V188" s="368"/>
      <c r="W188" s="368"/>
      <c r="X188" s="368"/>
      <c r="Y188" s="368"/>
      <c r="Z188" s="368"/>
    </row>
    <row r="189" spans="1:26" ht="15.75" customHeight="1" x14ac:dyDescent="0.3">
      <c r="A189" s="368"/>
      <c r="B189" s="368"/>
      <c r="C189" s="368"/>
      <c r="D189" s="368"/>
      <c r="E189" s="368"/>
      <c r="F189" s="368"/>
      <c r="G189" s="368"/>
      <c r="H189" s="368"/>
      <c r="I189" s="368"/>
      <c r="J189" s="368"/>
      <c r="K189" s="368"/>
      <c r="L189" s="368"/>
      <c r="M189" s="368"/>
      <c r="N189" s="368"/>
      <c r="O189" s="368"/>
      <c r="P189" s="368"/>
      <c r="Q189" s="368"/>
      <c r="R189" s="368"/>
      <c r="S189" s="368"/>
      <c r="T189" s="368"/>
      <c r="U189" s="368"/>
      <c r="V189" s="368"/>
      <c r="W189" s="368"/>
      <c r="X189" s="368"/>
      <c r="Y189" s="368"/>
      <c r="Z189" s="368"/>
    </row>
    <row r="190" spans="1:26" ht="15.75" customHeight="1" x14ac:dyDescent="0.3">
      <c r="A190" s="368"/>
      <c r="B190" s="368"/>
      <c r="C190" s="368"/>
      <c r="D190" s="368"/>
      <c r="E190" s="368"/>
      <c r="F190" s="368"/>
      <c r="G190" s="368"/>
      <c r="H190" s="368"/>
      <c r="I190" s="368"/>
      <c r="J190" s="368"/>
      <c r="K190" s="368"/>
      <c r="L190" s="368"/>
      <c r="M190" s="368"/>
      <c r="N190" s="368"/>
      <c r="O190" s="368"/>
      <c r="P190" s="368"/>
      <c r="Q190" s="368"/>
      <c r="R190" s="368"/>
      <c r="S190" s="368"/>
      <c r="T190" s="368"/>
      <c r="U190" s="368"/>
      <c r="V190" s="368"/>
      <c r="W190" s="368"/>
      <c r="X190" s="368"/>
      <c r="Y190" s="368"/>
      <c r="Z190" s="368"/>
    </row>
    <row r="191" spans="1:26" ht="15.75" customHeight="1" x14ac:dyDescent="0.3">
      <c r="A191" s="368"/>
      <c r="B191" s="368"/>
      <c r="C191" s="368"/>
      <c r="D191" s="368"/>
      <c r="E191" s="368"/>
      <c r="F191" s="368"/>
      <c r="G191" s="368"/>
      <c r="H191" s="368"/>
      <c r="I191" s="368"/>
      <c r="J191" s="368"/>
      <c r="K191" s="368"/>
      <c r="L191" s="368"/>
      <c r="M191" s="368"/>
      <c r="N191" s="368"/>
      <c r="O191" s="368"/>
      <c r="P191" s="368"/>
      <c r="Q191" s="368"/>
      <c r="R191" s="368"/>
      <c r="S191" s="368"/>
      <c r="T191" s="368"/>
      <c r="U191" s="368"/>
      <c r="V191" s="368"/>
      <c r="W191" s="368"/>
      <c r="X191" s="368"/>
      <c r="Y191" s="368"/>
      <c r="Z191" s="368"/>
    </row>
    <row r="192" spans="1:26" ht="15.75" customHeight="1" x14ac:dyDescent="0.3">
      <c r="A192" s="368"/>
      <c r="B192" s="368"/>
      <c r="C192" s="368"/>
      <c r="D192" s="368"/>
      <c r="E192" s="368"/>
      <c r="F192" s="368"/>
      <c r="G192" s="368"/>
      <c r="H192" s="368"/>
      <c r="I192" s="368"/>
      <c r="J192" s="368"/>
      <c r="K192" s="368"/>
      <c r="L192" s="368"/>
      <c r="M192" s="368"/>
      <c r="N192" s="368"/>
      <c r="O192" s="368"/>
      <c r="P192" s="368"/>
      <c r="Q192" s="368"/>
      <c r="R192" s="368"/>
      <c r="S192" s="368"/>
      <c r="T192" s="368"/>
      <c r="U192" s="368"/>
      <c r="V192" s="368"/>
      <c r="W192" s="368"/>
      <c r="X192" s="368"/>
      <c r="Y192" s="368"/>
      <c r="Z192" s="368"/>
    </row>
    <row r="193" spans="1:26" ht="15.75" customHeight="1" x14ac:dyDescent="0.3">
      <c r="A193" s="368"/>
      <c r="B193" s="368"/>
      <c r="C193" s="368"/>
      <c r="D193" s="368"/>
      <c r="E193" s="368"/>
      <c r="F193" s="368"/>
      <c r="G193" s="368"/>
      <c r="H193" s="368"/>
      <c r="I193" s="368"/>
      <c r="J193" s="368"/>
      <c r="K193" s="368"/>
      <c r="L193" s="368"/>
      <c r="M193" s="368"/>
      <c r="N193" s="368"/>
      <c r="O193" s="368"/>
      <c r="P193" s="368"/>
      <c r="Q193" s="368"/>
      <c r="R193" s="368"/>
      <c r="S193" s="368"/>
      <c r="T193" s="368"/>
      <c r="U193" s="368"/>
      <c r="V193" s="368"/>
      <c r="W193" s="368"/>
      <c r="X193" s="368"/>
      <c r="Y193" s="368"/>
      <c r="Z193" s="368"/>
    </row>
    <row r="194" spans="1:26" ht="15.75" customHeight="1" x14ac:dyDescent="0.3">
      <c r="A194" s="368"/>
      <c r="B194" s="368"/>
      <c r="C194" s="368"/>
      <c r="D194" s="368"/>
      <c r="E194" s="368"/>
      <c r="F194" s="368"/>
      <c r="G194" s="368"/>
      <c r="H194" s="368"/>
      <c r="I194" s="368"/>
      <c r="J194" s="368"/>
      <c r="K194" s="368"/>
      <c r="L194" s="368"/>
      <c r="M194" s="368"/>
      <c r="N194" s="368"/>
      <c r="O194" s="368"/>
      <c r="P194" s="368"/>
      <c r="Q194" s="368"/>
      <c r="R194" s="368"/>
      <c r="S194" s="368"/>
      <c r="T194" s="368"/>
      <c r="U194" s="368"/>
      <c r="V194" s="368"/>
      <c r="W194" s="368"/>
      <c r="X194" s="368"/>
      <c r="Y194" s="368"/>
      <c r="Z194" s="368"/>
    </row>
    <row r="195" spans="1:26" ht="15.75" customHeight="1" x14ac:dyDescent="0.3">
      <c r="A195" s="368"/>
      <c r="B195" s="368"/>
      <c r="C195" s="368"/>
      <c r="D195" s="368"/>
      <c r="E195" s="368"/>
      <c r="F195" s="368"/>
      <c r="G195" s="368"/>
      <c r="H195" s="368"/>
      <c r="I195" s="368"/>
      <c r="J195" s="368"/>
      <c r="K195" s="368"/>
      <c r="L195" s="368"/>
      <c r="M195" s="368"/>
      <c r="N195" s="368"/>
      <c r="O195" s="368"/>
      <c r="P195" s="368"/>
      <c r="Q195" s="368"/>
      <c r="R195" s="368"/>
      <c r="S195" s="368"/>
      <c r="T195" s="368"/>
      <c r="U195" s="368"/>
      <c r="V195" s="368"/>
      <c r="W195" s="368"/>
      <c r="X195" s="368"/>
      <c r="Y195" s="368"/>
      <c r="Z195" s="368"/>
    </row>
    <row r="196" spans="1:26" ht="15.75" customHeight="1" x14ac:dyDescent="0.3">
      <c r="A196" s="368"/>
      <c r="B196" s="368"/>
      <c r="C196" s="368"/>
      <c r="D196" s="368"/>
      <c r="E196" s="368"/>
      <c r="F196" s="368"/>
      <c r="G196" s="368"/>
      <c r="H196" s="368"/>
      <c r="I196" s="368"/>
      <c r="J196" s="368"/>
      <c r="K196" s="368"/>
      <c r="L196" s="368"/>
      <c r="M196" s="368"/>
      <c r="N196" s="368"/>
      <c r="O196" s="368"/>
      <c r="P196" s="368"/>
      <c r="Q196" s="368"/>
      <c r="R196" s="368"/>
      <c r="S196" s="368"/>
      <c r="T196" s="368"/>
      <c r="U196" s="368"/>
      <c r="V196" s="368"/>
      <c r="W196" s="368"/>
      <c r="X196" s="368"/>
      <c r="Y196" s="368"/>
      <c r="Z196" s="368"/>
    </row>
    <row r="197" spans="1:26" ht="15.75" customHeight="1" x14ac:dyDescent="0.3">
      <c r="A197" s="368"/>
      <c r="B197" s="368"/>
      <c r="C197" s="368"/>
      <c r="D197" s="368"/>
      <c r="E197" s="368"/>
      <c r="F197" s="368"/>
      <c r="G197" s="368"/>
      <c r="H197" s="368"/>
      <c r="I197" s="368"/>
      <c r="J197" s="368"/>
      <c r="K197" s="368"/>
      <c r="L197" s="368"/>
      <c r="M197" s="368"/>
      <c r="N197" s="368"/>
      <c r="O197" s="368"/>
      <c r="P197" s="368"/>
      <c r="Q197" s="368"/>
      <c r="R197" s="368"/>
      <c r="S197" s="368"/>
      <c r="T197" s="368"/>
      <c r="U197" s="368"/>
      <c r="V197" s="368"/>
      <c r="W197" s="368"/>
      <c r="X197" s="368"/>
      <c r="Y197" s="368"/>
      <c r="Z197" s="368"/>
    </row>
    <row r="198" spans="1:26" ht="15.75" customHeight="1" x14ac:dyDescent="0.3">
      <c r="A198" s="368"/>
      <c r="B198" s="368"/>
      <c r="C198" s="368"/>
      <c r="D198" s="368"/>
      <c r="E198" s="368"/>
      <c r="F198" s="368"/>
      <c r="G198" s="368"/>
      <c r="H198" s="368"/>
      <c r="I198" s="368"/>
      <c r="J198" s="368"/>
      <c r="K198" s="368"/>
      <c r="L198" s="368"/>
      <c r="M198" s="368"/>
      <c r="N198" s="368"/>
      <c r="O198" s="368"/>
      <c r="P198" s="368"/>
      <c r="Q198" s="368"/>
      <c r="R198" s="368"/>
      <c r="S198" s="368"/>
      <c r="T198" s="368"/>
      <c r="U198" s="368"/>
      <c r="V198" s="368"/>
      <c r="W198" s="368"/>
      <c r="X198" s="368"/>
      <c r="Y198" s="368"/>
      <c r="Z198" s="368"/>
    </row>
    <row r="199" spans="1:26" ht="15.75" customHeight="1" x14ac:dyDescent="0.3">
      <c r="A199" s="368"/>
      <c r="B199" s="368"/>
      <c r="C199" s="368"/>
      <c r="D199" s="368"/>
      <c r="E199" s="368"/>
      <c r="F199" s="368"/>
      <c r="G199" s="368"/>
      <c r="H199" s="368"/>
      <c r="I199" s="368"/>
      <c r="J199" s="368"/>
      <c r="K199" s="368"/>
      <c r="L199" s="368"/>
      <c r="M199" s="368"/>
      <c r="N199" s="368"/>
      <c r="O199" s="368"/>
      <c r="P199" s="368"/>
      <c r="Q199" s="368"/>
      <c r="R199" s="368"/>
      <c r="S199" s="368"/>
      <c r="T199" s="368"/>
      <c r="U199" s="368"/>
      <c r="V199" s="368"/>
      <c r="W199" s="368"/>
      <c r="X199" s="368"/>
      <c r="Y199" s="368"/>
      <c r="Z199" s="368"/>
    </row>
    <row r="200" spans="1:26" ht="15.75" customHeight="1" x14ac:dyDescent="0.3">
      <c r="A200" s="368"/>
      <c r="B200" s="368"/>
      <c r="C200" s="368"/>
      <c r="D200" s="368"/>
      <c r="E200" s="368"/>
      <c r="F200" s="368"/>
      <c r="G200" s="368"/>
      <c r="H200" s="368"/>
      <c r="I200" s="368"/>
      <c r="J200" s="368"/>
      <c r="K200" s="368"/>
      <c r="L200" s="368"/>
      <c r="M200" s="368"/>
      <c r="N200" s="368"/>
      <c r="O200" s="368"/>
      <c r="P200" s="368"/>
      <c r="Q200" s="368"/>
      <c r="R200" s="368"/>
      <c r="S200" s="368"/>
      <c r="T200" s="368"/>
      <c r="U200" s="368"/>
      <c r="V200" s="368"/>
      <c r="W200" s="368"/>
      <c r="X200" s="368"/>
      <c r="Y200" s="368"/>
      <c r="Z200" s="368"/>
    </row>
    <row r="201" spans="1:26" ht="15.75" customHeight="1" x14ac:dyDescent="0.3">
      <c r="A201" s="368"/>
      <c r="B201" s="368"/>
      <c r="C201" s="368"/>
      <c r="D201" s="368"/>
      <c r="E201" s="368"/>
      <c r="F201" s="368"/>
      <c r="G201" s="368"/>
      <c r="H201" s="368"/>
      <c r="I201" s="368"/>
      <c r="J201" s="368"/>
      <c r="K201" s="368"/>
      <c r="L201" s="368"/>
      <c r="M201" s="368"/>
      <c r="N201" s="368"/>
      <c r="O201" s="368"/>
      <c r="P201" s="368"/>
      <c r="Q201" s="368"/>
      <c r="R201" s="368"/>
      <c r="S201" s="368"/>
      <c r="T201" s="368"/>
      <c r="U201" s="368"/>
      <c r="V201" s="368"/>
      <c r="W201" s="368"/>
      <c r="X201" s="368"/>
      <c r="Y201" s="368"/>
      <c r="Z201" s="368"/>
    </row>
    <row r="202" spans="1:26" ht="15.75" customHeight="1" x14ac:dyDescent="0.3">
      <c r="A202" s="368"/>
      <c r="B202" s="368"/>
      <c r="C202" s="368"/>
      <c r="D202" s="368"/>
      <c r="E202" s="368"/>
      <c r="F202" s="368"/>
      <c r="G202" s="368"/>
      <c r="H202" s="368"/>
      <c r="I202" s="368"/>
      <c r="J202" s="368"/>
      <c r="K202" s="368"/>
      <c r="L202" s="368"/>
      <c r="M202" s="368"/>
      <c r="N202" s="368"/>
      <c r="O202" s="368"/>
      <c r="P202" s="368"/>
      <c r="Q202" s="368"/>
      <c r="R202" s="368"/>
      <c r="S202" s="368"/>
      <c r="T202" s="368"/>
      <c r="U202" s="368"/>
      <c r="V202" s="368"/>
      <c r="W202" s="368"/>
      <c r="X202" s="368"/>
      <c r="Y202" s="368"/>
      <c r="Z202" s="368"/>
    </row>
    <row r="203" spans="1:26" ht="15.75" customHeight="1" x14ac:dyDescent="0.3">
      <c r="A203" s="368"/>
      <c r="B203" s="368"/>
      <c r="C203" s="368"/>
      <c r="D203" s="368"/>
      <c r="E203" s="368"/>
      <c r="F203" s="368"/>
      <c r="G203" s="368"/>
      <c r="H203" s="368"/>
      <c r="I203" s="368"/>
      <c r="J203" s="368"/>
      <c r="K203" s="368"/>
      <c r="L203" s="368"/>
      <c r="M203" s="368"/>
      <c r="N203" s="368"/>
      <c r="O203" s="368"/>
      <c r="P203" s="368"/>
      <c r="Q203" s="368"/>
      <c r="R203" s="368"/>
      <c r="S203" s="368"/>
      <c r="T203" s="368"/>
      <c r="U203" s="368"/>
      <c r="V203" s="368"/>
      <c r="W203" s="368"/>
      <c r="X203" s="368"/>
      <c r="Y203" s="368"/>
      <c r="Z203" s="368"/>
    </row>
    <row r="204" spans="1:26" ht="15.75" customHeight="1" x14ac:dyDescent="0.3">
      <c r="A204" s="368"/>
      <c r="B204" s="368"/>
      <c r="C204" s="368"/>
      <c r="D204" s="368"/>
      <c r="E204" s="368"/>
      <c r="F204" s="368"/>
      <c r="G204" s="368"/>
      <c r="H204" s="368"/>
      <c r="I204" s="368"/>
      <c r="J204" s="368"/>
      <c r="K204" s="368"/>
      <c r="L204" s="368"/>
      <c r="M204" s="368"/>
      <c r="N204" s="368"/>
      <c r="O204" s="368"/>
      <c r="P204" s="368"/>
      <c r="Q204" s="368"/>
      <c r="R204" s="368"/>
      <c r="S204" s="368"/>
      <c r="T204" s="368"/>
      <c r="U204" s="368"/>
      <c r="V204" s="368"/>
      <c r="W204" s="368"/>
      <c r="X204" s="368"/>
      <c r="Y204" s="368"/>
      <c r="Z204" s="368"/>
    </row>
    <row r="205" spans="1:26" ht="15.75" customHeight="1" x14ac:dyDescent="0.3">
      <c r="A205" s="368"/>
      <c r="B205" s="368"/>
      <c r="C205" s="368"/>
      <c r="D205" s="368"/>
      <c r="E205" s="368"/>
      <c r="F205" s="368"/>
      <c r="G205" s="368"/>
      <c r="H205" s="368"/>
      <c r="I205" s="368"/>
      <c r="J205" s="368"/>
      <c r="K205" s="368"/>
      <c r="L205" s="368"/>
      <c r="M205" s="368"/>
      <c r="N205" s="368"/>
      <c r="O205" s="368"/>
      <c r="P205" s="368"/>
      <c r="Q205" s="368"/>
      <c r="R205" s="368"/>
      <c r="S205" s="368"/>
      <c r="T205" s="368"/>
      <c r="U205" s="368"/>
      <c r="V205" s="368"/>
      <c r="W205" s="368"/>
      <c r="X205" s="368"/>
      <c r="Y205" s="368"/>
      <c r="Z205" s="368"/>
    </row>
    <row r="206" spans="1:26" ht="15.75" customHeight="1" x14ac:dyDescent="0.3">
      <c r="A206" s="368"/>
      <c r="B206" s="368"/>
      <c r="C206" s="368"/>
      <c r="D206" s="368"/>
      <c r="E206" s="368"/>
      <c r="F206" s="368"/>
      <c r="G206" s="368"/>
      <c r="H206" s="368"/>
      <c r="I206" s="368"/>
      <c r="J206" s="368"/>
      <c r="K206" s="368"/>
      <c r="L206" s="368"/>
      <c r="M206" s="368"/>
      <c r="N206" s="368"/>
      <c r="O206" s="368"/>
      <c r="P206" s="368"/>
      <c r="Q206" s="368"/>
      <c r="R206" s="368"/>
      <c r="S206" s="368"/>
      <c r="T206" s="368"/>
      <c r="U206" s="368"/>
      <c r="V206" s="368"/>
      <c r="W206" s="368"/>
      <c r="X206" s="368"/>
      <c r="Y206" s="368"/>
      <c r="Z206" s="368"/>
    </row>
    <row r="207" spans="1:26" ht="15.75" customHeight="1" x14ac:dyDescent="0.3">
      <c r="A207" s="368"/>
      <c r="B207" s="368"/>
      <c r="C207" s="368"/>
      <c r="D207" s="368"/>
      <c r="E207" s="368"/>
      <c r="F207" s="368"/>
      <c r="G207" s="368"/>
      <c r="H207" s="368"/>
      <c r="I207" s="368"/>
      <c r="J207" s="368"/>
      <c r="K207" s="368"/>
      <c r="L207" s="368"/>
      <c r="M207" s="368"/>
      <c r="N207" s="368"/>
      <c r="O207" s="368"/>
      <c r="P207" s="368"/>
      <c r="Q207" s="368"/>
      <c r="R207" s="368"/>
      <c r="S207" s="368"/>
      <c r="T207" s="368"/>
      <c r="U207" s="368"/>
      <c r="V207" s="368"/>
      <c r="W207" s="368"/>
      <c r="X207" s="368"/>
      <c r="Y207" s="368"/>
      <c r="Z207" s="368"/>
    </row>
    <row r="208" spans="1:26" ht="15.75" customHeight="1" x14ac:dyDescent="0.3">
      <c r="A208" s="368"/>
      <c r="B208" s="368"/>
      <c r="C208" s="368"/>
      <c r="D208" s="368"/>
      <c r="E208" s="368"/>
      <c r="F208" s="368"/>
      <c r="G208" s="368"/>
      <c r="H208" s="368"/>
      <c r="I208" s="368"/>
      <c r="J208" s="368"/>
      <c r="K208" s="368"/>
      <c r="L208" s="368"/>
      <c r="M208" s="368"/>
      <c r="N208" s="368"/>
      <c r="O208" s="368"/>
      <c r="P208" s="368"/>
      <c r="Q208" s="368"/>
      <c r="R208" s="368"/>
      <c r="S208" s="368"/>
      <c r="T208" s="368"/>
      <c r="U208" s="368"/>
      <c r="V208" s="368"/>
      <c r="W208" s="368"/>
      <c r="X208" s="368"/>
      <c r="Y208" s="368"/>
      <c r="Z208" s="368"/>
    </row>
    <row r="209" spans="1:26" ht="15.75" customHeight="1" x14ac:dyDescent="0.3">
      <c r="A209" s="368"/>
      <c r="B209" s="368"/>
      <c r="C209" s="368"/>
      <c r="D209" s="368"/>
      <c r="E209" s="368"/>
      <c r="F209" s="368"/>
      <c r="G209" s="368"/>
      <c r="H209" s="368"/>
      <c r="I209" s="368"/>
      <c r="J209" s="368"/>
      <c r="K209" s="368"/>
      <c r="L209" s="368"/>
      <c r="M209" s="368"/>
      <c r="N209" s="368"/>
      <c r="O209" s="368"/>
      <c r="P209" s="368"/>
      <c r="Q209" s="368"/>
      <c r="R209" s="368"/>
      <c r="S209" s="368"/>
      <c r="T209" s="368"/>
      <c r="U209" s="368"/>
      <c r="V209" s="368"/>
      <c r="W209" s="368"/>
      <c r="X209" s="368"/>
      <c r="Y209" s="368"/>
      <c r="Z209" s="368"/>
    </row>
    <row r="210" spans="1:26" ht="15.75" customHeight="1" x14ac:dyDescent="0.3">
      <c r="A210" s="368"/>
      <c r="B210" s="368"/>
      <c r="C210" s="368"/>
      <c r="D210" s="368"/>
      <c r="E210" s="368"/>
      <c r="F210" s="368"/>
      <c r="G210" s="368"/>
      <c r="H210" s="368"/>
      <c r="I210" s="368"/>
      <c r="J210" s="368"/>
      <c r="K210" s="368"/>
      <c r="L210" s="368"/>
      <c r="M210" s="368"/>
      <c r="N210" s="368"/>
      <c r="O210" s="368"/>
      <c r="P210" s="368"/>
      <c r="Q210" s="368"/>
      <c r="R210" s="368"/>
      <c r="S210" s="368"/>
      <c r="T210" s="368"/>
      <c r="U210" s="368"/>
      <c r="V210" s="368"/>
      <c r="W210" s="368"/>
      <c r="X210" s="368"/>
      <c r="Y210" s="368"/>
      <c r="Z210" s="368"/>
    </row>
    <row r="211" spans="1:26" ht="15.75" customHeight="1" x14ac:dyDescent="0.3">
      <c r="A211" s="368"/>
      <c r="B211" s="368"/>
      <c r="C211" s="368"/>
      <c r="D211" s="368"/>
      <c r="E211" s="368"/>
      <c r="F211" s="368"/>
      <c r="G211" s="368"/>
      <c r="H211" s="368"/>
      <c r="I211" s="368"/>
      <c r="J211" s="368"/>
      <c r="K211" s="368"/>
      <c r="L211" s="368"/>
      <c r="M211" s="368"/>
      <c r="N211" s="368"/>
      <c r="O211" s="368"/>
      <c r="P211" s="368"/>
      <c r="Q211" s="368"/>
      <c r="R211" s="368"/>
      <c r="S211" s="368"/>
      <c r="T211" s="368"/>
      <c r="U211" s="368"/>
      <c r="V211" s="368"/>
      <c r="W211" s="368"/>
      <c r="X211" s="368"/>
      <c r="Y211" s="368"/>
      <c r="Z211" s="368"/>
    </row>
    <row r="212" spans="1:26" ht="15.75" customHeight="1" x14ac:dyDescent="0.3">
      <c r="A212" s="368"/>
      <c r="B212" s="368"/>
      <c r="C212" s="368"/>
      <c r="D212" s="368"/>
      <c r="E212" s="368"/>
      <c r="F212" s="368"/>
      <c r="G212" s="368"/>
      <c r="H212" s="368"/>
      <c r="I212" s="368"/>
      <c r="J212" s="368"/>
      <c r="K212" s="368"/>
      <c r="L212" s="368"/>
      <c r="M212" s="368"/>
      <c r="N212" s="368"/>
      <c r="O212" s="368"/>
      <c r="P212" s="368"/>
      <c r="Q212" s="368"/>
      <c r="R212" s="368"/>
      <c r="S212" s="368"/>
      <c r="T212" s="368"/>
      <c r="U212" s="368"/>
      <c r="V212" s="368"/>
      <c r="W212" s="368"/>
      <c r="X212" s="368"/>
      <c r="Y212" s="368"/>
      <c r="Z212" s="368"/>
    </row>
    <row r="213" spans="1:26" ht="15.75" customHeight="1" x14ac:dyDescent="0.3">
      <c r="A213" s="368"/>
      <c r="B213" s="368"/>
      <c r="C213" s="368"/>
      <c r="D213" s="368"/>
      <c r="E213" s="368"/>
      <c r="F213" s="368"/>
      <c r="G213" s="368"/>
      <c r="H213" s="368"/>
      <c r="I213" s="368"/>
      <c r="J213" s="368"/>
      <c r="K213" s="368"/>
      <c r="L213" s="368"/>
      <c r="M213" s="368"/>
      <c r="N213" s="368"/>
      <c r="O213" s="368"/>
      <c r="P213" s="368"/>
      <c r="Q213" s="368"/>
      <c r="R213" s="368"/>
      <c r="S213" s="368"/>
      <c r="T213" s="368"/>
      <c r="U213" s="368"/>
      <c r="V213" s="368"/>
      <c r="W213" s="368"/>
      <c r="X213" s="368"/>
      <c r="Y213" s="368"/>
      <c r="Z213" s="368"/>
    </row>
    <row r="214" spans="1:26" ht="15.75" customHeight="1" x14ac:dyDescent="0.3">
      <c r="A214" s="368"/>
      <c r="B214" s="368"/>
      <c r="C214" s="368"/>
      <c r="D214" s="368"/>
      <c r="E214" s="368"/>
      <c r="F214" s="368"/>
      <c r="G214" s="368"/>
      <c r="H214" s="368"/>
      <c r="I214" s="368"/>
      <c r="J214" s="368"/>
      <c r="K214" s="368"/>
      <c r="L214" s="368"/>
      <c r="M214" s="368"/>
      <c r="N214" s="368"/>
      <c r="O214" s="368"/>
      <c r="P214" s="368"/>
      <c r="Q214" s="368"/>
      <c r="R214" s="368"/>
      <c r="S214" s="368"/>
      <c r="T214" s="368"/>
      <c r="U214" s="368"/>
      <c r="V214" s="368"/>
      <c r="W214" s="368"/>
      <c r="X214" s="368"/>
      <c r="Y214" s="368"/>
      <c r="Z214" s="368"/>
    </row>
    <row r="215" spans="1:26" ht="15.75" customHeight="1" x14ac:dyDescent="0.3">
      <c r="A215" s="368"/>
      <c r="B215" s="368"/>
      <c r="C215" s="368"/>
      <c r="D215" s="368"/>
      <c r="E215" s="368"/>
      <c r="F215" s="368"/>
      <c r="G215" s="368"/>
      <c r="H215" s="368"/>
      <c r="I215" s="368"/>
      <c r="J215" s="368"/>
      <c r="K215" s="368"/>
      <c r="L215" s="368"/>
      <c r="M215" s="368"/>
      <c r="N215" s="368"/>
      <c r="O215" s="368"/>
      <c r="P215" s="368"/>
      <c r="Q215" s="368"/>
      <c r="R215" s="368"/>
      <c r="S215" s="368"/>
      <c r="T215" s="368"/>
      <c r="U215" s="368"/>
      <c r="V215" s="368"/>
      <c r="W215" s="368"/>
      <c r="X215" s="368"/>
      <c r="Y215" s="368"/>
      <c r="Z215" s="368"/>
    </row>
    <row r="216" spans="1:26" ht="15.75" customHeight="1" x14ac:dyDescent="0.3">
      <c r="A216" s="368"/>
      <c r="B216" s="368"/>
      <c r="C216" s="368"/>
      <c r="D216" s="368"/>
      <c r="E216" s="368"/>
      <c r="F216" s="368"/>
      <c r="G216" s="368"/>
      <c r="H216" s="368"/>
      <c r="I216" s="368"/>
      <c r="J216" s="368"/>
      <c r="K216" s="368"/>
      <c r="L216" s="368"/>
      <c r="M216" s="368"/>
      <c r="N216" s="368"/>
      <c r="O216" s="368"/>
      <c r="P216" s="368"/>
      <c r="Q216" s="368"/>
      <c r="R216" s="368"/>
      <c r="S216" s="368"/>
      <c r="T216" s="368"/>
      <c r="U216" s="368"/>
      <c r="V216" s="368"/>
      <c r="W216" s="368"/>
      <c r="X216" s="368"/>
      <c r="Y216" s="368"/>
      <c r="Z216" s="368"/>
    </row>
    <row r="217" spans="1:26" ht="15.75" customHeight="1" x14ac:dyDescent="0.3">
      <c r="A217" s="368"/>
      <c r="B217" s="368"/>
      <c r="C217" s="368"/>
      <c r="D217" s="368"/>
      <c r="E217" s="368"/>
      <c r="F217" s="368"/>
      <c r="G217" s="368"/>
      <c r="H217" s="368"/>
      <c r="I217" s="368"/>
      <c r="J217" s="368"/>
      <c r="K217" s="368"/>
      <c r="L217" s="368"/>
      <c r="M217" s="368"/>
      <c r="N217" s="368"/>
      <c r="O217" s="368"/>
      <c r="P217" s="368"/>
      <c r="Q217" s="368"/>
      <c r="R217" s="368"/>
      <c r="S217" s="368"/>
      <c r="T217" s="368"/>
      <c r="U217" s="368"/>
      <c r="V217" s="368"/>
      <c r="W217" s="368"/>
      <c r="X217" s="368"/>
      <c r="Y217" s="368"/>
      <c r="Z217" s="368"/>
    </row>
    <row r="218" spans="1:26" ht="15.75" customHeight="1" x14ac:dyDescent="0.3">
      <c r="A218" s="368"/>
      <c r="B218" s="368"/>
      <c r="C218" s="368"/>
      <c r="D218" s="368"/>
      <c r="E218" s="368"/>
      <c r="F218" s="368"/>
      <c r="G218" s="368"/>
      <c r="H218" s="368"/>
      <c r="I218" s="368"/>
      <c r="J218" s="368"/>
      <c r="K218" s="368"/>
      <c r="L218" s="368"/>
      <c r="M218" s="368"/>
      <c r="N218" s="368"/>
      <c r="O218" s="368"/>
      <c r="P218" s="368"/>
      <c r="Q218" s="368"/>
      <c r="R218" s="368"/>
      <c r="S218" s="368"/>
      <c r="T218" s="368"/>
      <c r="U218" s="368"/>
      <c r="V218" s="368"/>
      <c r="W218" s="368"/>
      <c r="X218" s="368"/>
      <c r="Y218" s="368"/>
      <c r="Z218" s="368"/>
    </row>
    <row r="219" spans="1:26" ht="15.75" customHeight="1" x14ac:dyDescent="0.3">
      <c r="A219" s="368"/>
      <c r="B219" s="368"/>
      <c r="C219" s="368"/>
      <c r="D219" s="368"/>
      <c r="E219" s="368"/>
      <c r="F219" s="368"/>
      <c r="G219" s="368"/>
      <c r="H219" s="368"/>
      <c r="I219" s="368"/>
      <c r="J219" s="368"/>
      <c r="K219" s="368"/>
      <c r="L219" s="368"/>
      <c r="M219" s="368"/>
      <c r="N219" s="368"/>
      <c r="O219" s="368"/>
      <c r="P219" s="368"/>
      <c r="Q219" s="368"/>
      <c r="R219" s="368"/>
      <c r="S219" s="368"/>
      <c r="T219" s="368"/>
      <c r="U219" s="368"/>
      <c r="V219" s="368"/>
      <c r="W219" s="368"/>
      <c r="X219" s="368"/>
      <c r="Y219" s="368"/>
      <c r="Z219" s="368"/>
    </row>
    <row r="220" spans="1:26" ht="15.75" customHeight="1" x14ac:dyDescent="0.3">
      <c r="A220" s="368"/>
      <c r="B220" s="368"/>
      <c r="C220" s="368"/>
      <c r="D220" s="368"/>
      <c r="E220" s="368"/>
      <c r="F220" s="368"/>
      <c r="G220" s="368"/>
      <c r="H220" s="368"/>
      <c r="I220" s="368"/>
      <c r="J220" s="368"/>
      <c r="K220" s="368"/>
      <c r="L220" s="368"/>
      <c r="M220" s="368"/>
      <c r="N220" s="368"/>
      <c r="O220" s="368"/>
      <c r="P220" s="368"/>
      <c r="Q220" s="368"/>
      <c r="R220" s="368"/>
      <c r="S220" s="368"/>
      <c r="T220" s="368"/>
      <c r="U220" s="368"/>
      <c r="V220" s="368"/>
      <c r="W220" s="368"/>
      <c r="X220" s="368"/>
      <c r="Y220" s="368"/>
      <c r="Z220" s="368"/>
    </row>
    <row r="221" spans="1:26" ht="15.75" customHeight="1" x14ac:dyDescent="0.3">
      <c r="A221" s="368"/>
      <c r="B221" s="368"/>
      <c r="C221" s="368"/>
      <c r="D221" s="368"/>
      <c r="E221" s="368"/>
      <c r="F221" s="368"/>
      <c r="G221" s="368"/>
      <c r="H221" s="368"/>
      <c r="I221" s="368"/>
      <c r="J221" s="368"/>
      <c r="K221" s="368"/>
      <c r="L221" s="368"/>
      <c r="M221" s="368"/>
      <c r="N221" s="368"/>
      <c r="O221" s="368"/>
      <c r="P221" s="368"/>
      <c r="Q221" s="368"/>
      <c r="R221" s="368"/>
      <c r="S221" s="368"/>
      <c r="T221" s="368"/>
      <c r="U221" s="368"/>
      <c r="V221" s="368"/>
      <c r="W221" s="368"/>
      <c r="X221" s="368"/>
      <c r="Y221" s="368"/>
      <c r="Z221" s="368"/>
    </row>
    <row r="222" spans="1:26" ht="15.75" customHeight="1" x14ac:dyDescent="0.3">
      <c r="A222" s="368"/>
      <c r="B222" s="368"/>
      <c r="C222" s="368"/>
      <c r="D222" s="368"/>
      <c r="E222" s="368"/>
      <c r="F222" s="368"/>
      <c r="G222" s="368"/>
      <c r="H222" s="368"/>
      <c r="I222" s="368"/>
      <c r="J222" s="368"/>
      <c r="K222" s="368"/>
      <c r="L222" s="368"/>
      <c r="M222" s="368"/>
      <c r="N222" s="368"/>
      <c r="O222" s="368"/>
      <c r="P222" s="368"/>
      <c r="Q222" s="368"/>
      <c r="R222" s="368"/>
      <c r="S222" s="368"/>
      <c r="T222" s="368"/>
      <c r="U222" s="368"/>
      <c r="V222" s="368"/>
      <c r="W222" s="368"/>
      <c r="X222" s="368"/>
      <c r="Y222" s="368"/>
      <c r="Z222" s="368"/>
    </row>
    <row r="223" spans="1:26" ht="15.75" customHeight="1" x14ac:dyDescent="0.3">
      <c r="A223" s="368"/>
      <c r="B223" s="368"/>
      <c r="C223" s="368"/>
      <c r="D223" s="368"/>
      <c r="E223" s="368"/>
      <c r="F223" s="368"/>
      <c r="G223" s="368"/>
      <c r="H223" s="368"/>
      <c r="I223" s="368"/>
      <c r="J223" s="368"/>
      <c r="K223" s="368"/>
      <c r="L223" s="368"/>
      <c r="M223" s="368"/>
      <c r="N223" s="368"/>
      <c r="O223" s="368"/>
      <c r="P223" s="368"/>
      <c r="Q223" s="368"/>
      <c r="R223" s="368"/>
      <c r="S223" s="368"/>
      <c r="T223" s="368"/>
      <c r="U223" s="368"/>
      <c r="V223" s="368"/>
      <c r="W223" s="368"/>
      <c r="X223" s="368"/>
      <c r="Y223" s="368"/>
      <c r="Z223" s="368"/>
    </row>
    <row r="224" spans="1:26" ht="15.75" customHeight="1" x14ac:dyDescent="0.3">
      <c r="A224" s="368"/>
      <c r="B224" s="368"/>
      <c r="C224" s="368"/>
      <c r="D224" s="368"/>
      <c r="E224" s="368"/>
      <c r="F224" s="368"/>
      <c r="G224" s="368"/>
      <c r="H224" s="368"/>
      <c r="I224" s="368"/>
      <c r="J224" s="368"/>
      <c r="K224" s="368"/>
      <c r="L224" s="368"/>
      <c r="M224" s="368"/>
      <c r="N224" s="368"/>
      <c r="O224" s="368"/>
      <c r="P224" s="368"/>
      <c r="Q224" s="368"/>
      <c r="R224" s="368"/>
      <c r="S224" s="368"/>
      <c r="T224" s="368"/>
      <c r="U224" s="368"/>
      <c r="V224" s="368"/>
      <c r="W224" s="368"/>
      <c r="X224" s="368"/>
      <c r="Y224" s="368"/>
      <c r="Z224" s="368"/>
    </row>
    <row r="225" spans="1:26" ht="15.75" customHeight="1" x14ac:dyDescent="0.3">
      <c r="A225" s="368"/>
      <c r="B225" s="368"/>
      <c r="C225" s="368"/>
      <c r="D225" s="368"/>
      <c r="E225" s="368"/>
      <c r="F225" s="368"/>
      <c r="G225" s="368"/>
      <c r="H225" s="368"/>
      <c r="I225" s="368"/>
      <c r="J225" s="368"/>
      <c r="K225" s="368"/>
      <c r="L225" s="368"/>
      <c r="M225" s="368"/>
      <c r="N225" s="368"/>
      <c r="O225" s="368"/>
      <c r="P225" s="368"/>
      <c r="Q225" s="368"/>
      <c r="R225" s="368"/>
      <c r="S225" s="368"/>
      <c r="T225" s="368"/>
      <c r="U225" s="368"/>
      <c r="V225" s="368"/>
      <c r="W225" s="368"/>
      <c r="X225" s="368"/>
      <c r="Y225" s="368"/>
      <c r="Z225" s="368"/>
    </row>
    <row r="226" spans="1:26" ht="15.75" customHeight="1" x14ac:dyDescent="0.3">
      <c r="A226" s="368"/>
      <c r="B226" s="368"/>
      <c r="C226" s="368"/>
      <c r="D226" s="368"/>
      <c r="E226" s="368"/>
      <c r="F226" s="368"/>
      <c r="G226" s="368"/>
      <c r="H226" s="368"/>
      <c r="I226" s="368"/>
      <c r="J226" s="368"/>
      <c r="K226" s="368"/>
      <c r="L226" s="368"/>
      <c r="M226" s="368"/>
      <c r="N226" s="368"/>
      <c r="O226" s="368"/>
      <c r="P226" s="368"/>
      <c r="Q226" s="368"/>
      <c r="R226" s="368"/>
      <c r="S226" s="368"/>
      <c r="T226" s="368"/>
      <c r="U226" s="368"/>
      <c r="V226" s="368"/>
      <c r="W226" s="368"/>
      <c r="X226" s="368"/>
      <c r="Y226" s="368"/>
      <c r="Z226" s="368"/>
    </row>
    <row r="227" spans="1:26" ht="15.75" customHeight="1" x14ac:dyDescent="0.3">
      <c r="A227" s="368"/>
      <c r="B227" s="368"/>
      <c r="C227" s="368"/>
      <c r="D227" s="368"/>
      <c r="E227" s="368"/>
      <c r="F227" s="368"/>
      <c r="G227" s="368"/>
      <c r="H227" s="368"/>
      <c r="I227" s="368"/>
      <c r="J227" s="368"/>
      <c r="K227" s="368"/>
      <c r="L227" s="368"/>
      <c r="M227" s="368"/>
      <c r="N227" s="368"/>
      <c r="O227" s="368"/>
      <c r="P227" s="368"/>
      <c r="Q227" s="368"/>
      <c r="R227" s="368"/>
      <c r="S227" s="368"/>
      <c r="T227" s="368"/>
      <c r="U227" s="368"/>
      <c r="V227" s="368"/>
      <c r="W227" s="368"/>
      <c r="X227" s="368"/>
      <c r="Y227" s="368"/>
      <c r="Z227" s="368"/>
    </row>
    <row r="228" spans="1:26" ht="15.75" customHeight="1" x14ac:dyDescent="0.3">
      <c r="A228" s="368"/>
      <c r="B228" s="368"/>
      <c r="C228" s="368"/>
      <c r="D228" s="368"/>
      <c r="E228" s="368"/>
      <c r="F228" s="368"/>
      <c r="G228" s="368"/>
      <c r="H228" s="368"/>
      <c r="I228" s="368"/>
      <c r="J228" s="368"/>
      <c r="K228" s="368"/>
      <c r="L228" s="368"/>
      <c r="M228" s="368"/>
      <c r="N228" s="368"/>
      <c r="O228" s="368"/>
      <c r="P228" s="368"/>
      <c r="Q228" s="368"/>
      <c r="R228" s="368"/>
      <c r="S228" s="368"/>
      <c r="T228" s="368"/>
      <c r="U228" s="368"/>
      <c r="V228" s="368"/>
      <c r="W228" s="368"/>
      <c r="X228" s="368"/>
      <c r="Y228" s="368"/>
      <c r="Z228" s="368"/>
    </row>
    <row r="229" spans="1:26" ht="15.75" customHeight="1" x14ac:dyDescent="0.3">
      <c r="A229" s="368"/>
      <c r="B229" s="368"/>
      <c r="C229" s="368"/>
      <c r="D229" s="368"/>
      <c r="E229" s="368"/>
      <c r="F229" s="368"/>
      <c r="G229" s="368"/>
      <c r="H229" s="368"/>
      <c r="I229" s="368"/>
      <c r="J229" s="368"/>
      <c r="K229" s="368"/>
      <c r="L229" s="368"/>
      <c r="M229" s="368"/>
      <c r="N229" s="368"/>
      <c r="O229" s="368"/>
      <c r="P229" s="368"/>
      <c r="Q229" s="368"/>
      <c r="R229" s="368"/>
      <c r="S229" s="368"/>
      <c r="T229" s="368"/>
      <c r="U229" s="368"/>
      <c r="V229" s="368"/>
      <c r="W229" s="368"/>
      <c r="X229" s="368"/>
      <c r="Y229" s="368"/>
      <c r="Z229" s="368"/>
    </row>
    <row r="230" spans="1:26" ht="15.75" customHeight="1" x14ac:dyDescent="0.3">
      <c r="A230" s="368"/>
      <c r="B230" s="368"/>
      <c r="C230" s="368"/>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row>
    <row r="231" spans="1:26" ht="15.75" customHeight="1" x14ac:dyDescent="0.3">
      <c r="A231" s="368"/>
      <c r="B231" s="368"/>
      <c r="C231" s="368"/>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row>
    <row r="232" spans="1:26" ht="15.75" customHeight="1" x14ac:dyDescent="0.3">
      <c r="A232" s="368"/>
      <c r="B232" s="368"/>
      <c r="C232" s="368"/>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row>
    <row r="233" spans="1:26" ht="15.75" customHeight="1" x14ac:dyDescent="0.3">
      <c r="A233" s="368"/>
      <c r="B233" s="368"/>
      <c r="C233" s="368"/>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row>
    <row r="234" spans="1:26" ht="15.75" customHeight="1" x14ac:dyDescent="0.3">
      <c r="A234" s="368"/>
      <c r="B234" s="368"/>
      <c r="C234" s="368"/>
      <c r="D234" s="368"/>
      <c r="E234" s="368"/>
      <c r="F234" s="368"/>
      <c r="G234" s="368"/>
      <c r="H234" s="368"/>
      <c r="I234" s="368"/>
      <c r="J234" s="368"/>
      <c r="K234" s="368"/>
      <c r="L234" s="368"/>
      <c r="M234" s="368"/>
      <c r="N234" s="368"/>
      <c r="O234" s="368"/>
      <c r="P234" s="368"/>
      <c r="Q234" s="368"/>
      <c r="R234" s="368"/>
      <c r="S234" s="368"/>
      <c r="T234" s="368"/>
      <c r="U234" s="368"/>
      <c r="V234" s="368"/>
      <c r="W234" s="368"/>
      <c r="X234" s="368"/>
      <c r="Y234" s="368"/>
      <c r="Z234" s="368"/>
    </row>
    <row r="235" spans="1:26" ht="15.75" customHeight="1" x14ac:dyDescent="0.3"/>
    <row r="236" spans="1:26" ht="15.75" customHeight="1" x14ac:dyDescent="0.3"/>
    <row r="237" spans="1:26" ht="15.75" customHeight="1" x14ac:dyDescent="0.3"/>
    <row r="238" spans="1:26" ht="15.75" customHeight="1" x14ac:dyDescent="0.3"/>
    <row r="239" spans="1:26" ht="15.75" customHeight="1" x14ac:dyDescent="0.3"/>
    <row r="240" spans="1:26"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sheetData>
  <mergeCells count="4">
    <mergeCell ref="B31:N32"/>
    <mergeCell ref="B28:N29"/>
    <mergeCell ref="H30:N30"/>
    <mergeCell ref="B34:N34"/>
  </mergeCell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FC0C4-3EEA-445D-9716-6697E82D0E52}">
  <sheetPr>
    <tabColor rgb="FFFFE5FD"/>
    <pageSetUpPr autoPageBreaks="0"/>
  </sheetPr>
  <dimension ref="A1:M1048575"/>
  <sheetViews>
    <sheetView showGridLines="0" showRowColHeaders="0" topLeftCell="A22" zoomScale="69" zoomScaleNormal="100" workbookViewId="0"/>
  </sheetViews>
  <sheetFormatPr defaultColWidth="0" defaultRowHeight="0" customHeight="1" zeroHeight="1" x14ac:dyDescent="0.3"/>
  <cols>
    <col min="1" max="1" width="4.6328125" style="254" customWidth="1"/>
    <col min="2" max="3" width="8" style="254" customWidth="1"/>
    <col min="4" max="5" width="43" style="254" customWidth="1"/>
    <col min="6" max="6" width="12.453125" style="254" customWidth="1"/>
    <col min="7" max="7" width="7.54296875" style="254" customWidth="1"/>
    <col min="8" max="8" width="5.1796875" style="254" customWidth="1"/>
    <col min="9" max="9" width="4.6328125" style="254" customWidth="1"/>
    <col min="10" max="16384" width="8.54296875" style="254" hidden="1"/>
  </cols>
  <sheetData>
    <row r="1" spans="1:9" ht="22.5" customHeight="1" x14ac:dyDescent="0.35">
      <c r="A1" s="252"/>
      <c r="B1" s="253"/>
      <c r="C1" s="252"/>
      <c r="D1" s="252"/>
      <c r="E1" s="252"/>
      <c r="F1" s="252"/>
      <c r="G1" s="252"/>
      <c r="H1" s="252"/>
      <c r="I1" s="252"/>
    </row>
    <row r="2" spans="1:9" ht="12" customHeight="1" x14ac:dyDescent="0.3">
      <c r="A2" s="255"/>
      <c r="B2" s="255"/>
      <c r="C2" s="255"/>
      <c r="D2" s="255"/>
      <c r="E2" s="255"/>
      <c r="F2" s="255"/>
      <c r="G2" s="255"/>
      <c r="H2" s="255"/>
      <c r="I2" s="255"/>
    </row>
    <row r="3" spans="1:9" ht="9.75" customHeight="1" x14ac:dyDescent="0.3">
      <c r="A3" s="252"/>
      <c r="B3" s="252"/>
      <c r="C3" s="252"/>
      <c r="D3" s="252"/>
      <c r="E3" s="252"/>
      <c r="F3" s="252"/>
      <c r="G3" s="252"/>
      <c r="H3" s="252"/>
      <c r="I3" s="252"/>
    </row>
    <row r="4" spans="1:9" ht="14" x14ac:dyDescent="0.3">
      <c r="A4" s="255"/>
      <c r="B4" s="255"/>
      <c r="C4" s="256"/>
      <c r="D4" s="255"/>
      <c r="E4" s="255"/>
      <c r="F4" s="255"/>
      <c r="G4" s="255"/>
      <c r="H4" s="255"/>
      <c r="I4" s="255"/>
    </row>
    <row r="5" spans="1:9" ht="14" x14ac:dyDescent="0.3">
      <c r="A5" s="255"/>
      <c r="B5" s="255"/>
      <c r="C5" s="257"/>
      <c r="D5" s="255"/>
      <c r="E5" s="255"/>
      <c r="F5" s="255"/>
      <c r="G5" s="255"/>
      <c r="H5" s="255"/>
      <c r="I5" s="255"/>
    </row>
    <row r="6" spans="1:9" ht="14" x14ac:dyDescent="0.3">
      <c r="A6" s="255"/>
      <c r="B6" s="255"/>
      <c r="C6" s="256"/>
      <c r="D6" s="258"/>
      <c r="E6" s="259"/>
      <c r="F6" s="255"/>
      <c r="G6" s="255"/>
      <c r="H6" s="255"/>
      <c r="I6" s="255"/>
    </row>
    <row r="7" spans="1:9" ht="14" x14ac:dyDescent="0.3">
      <c r="A7" s="255"/>
      <c r="B7" s="415"/>
      <c r="C7" s="415"/>
      <c r="D7" s="415"/>
      <c r="E7" s="415"/>
      <c r="F7" s="415"/>
      <c r="G7" s="415"/>
      <c r="H7" s="260"/>
      <c r="I7" s="255"/>
    </row>
    <row r="8" spans="1:9" ht="14" x14ac:dyDescent="0.3">
      <c r="A8" s="255"/>
      <c r="B8" s="415"/>
      <c r="C8" s="415"/>
      <c r="D8" s="415"/>
      <c r="E8" s="415"/>
      <c r="F8" s="415"/>
      <c r="G8" s="415"/>
      <c r="H8" s="260"/>
      <c r="I8" s="255"/>
    </row>
    <row r="9" spans="1:9" ht="14" x14ac:dyDescent="0.3">
      <c r="A9" s="255"/>
      <c r="B9" s="415"/>
      <c r="C9" s="415"/>
      <c r="D9" s="415"/>
      <c r="E9" s="415"/>
      <c r="F9" s="415"/>
      <c r="G9" s="415"/>
      <c r="H9" s="260"/>
      <c r="I9" s="255"/>
    </row>
    <row r="10" spans="1:9" ht="14" x14ac:dyDescent="0.3">
      <c r="A10" s="255"/>
      <c r="B10" s="415"/>
      <c r="C10" s="415"/>
      <c r="D10" s="415"/>
      <c r="E10" s="415"/>
      <c r="F10" s="415"/>
      <c r="G10" s="415"/>
      <c r="H10" s="260"/>
      <c r="I10" s="255"/>
    </row>
    <row r="11" spans="1:9" ht="14" x14ac:dyDescent="0.3">
      <c r="A11" s="255"/>
      <c r="B11" s="261"/>
      <c r="C11" s="261"/>
      <c r="D11" s="255"/>
      <c r="E11" s="255"/>
      <c r="F11" s="255"/>
      <c r="G11" s="255"/>
      <c r="H11" s="255"/>
      <c r="I11" s="255"/>
    </row>
    <row r="12" spans="1:9" ht="14" x14ac:dyDescent="0.3">
      <c r="A12" s="255"/>
      <c r="B12" s="261"/>
      <c r="C12" s="255"/>
      <c r="D12" s="255"/>
      <c r="E12" s="255"/>
      <c r="F12" s="255"/>
      <c r="G12" s="255"/>
      <c r="H12" s="255"/>
      <c r="I12" s="255"/>
    </row>
    <row r="13" spans="1:9" ht="14" x14ac:dyDescent="0.3">
      <c r="A13" s="255"/>
      <c r="B13" s="261"/>
      <c r="C13" s="255"/>
      <c r="D13" s="255"/>
      <c r="E13" s="255"/>
      <c r="F13" s="255"/>
      <c r="G13" s="255"/>
      <c r="H13" s="255"/>
      <c r="I13" s="255"/>
    </row>
    <row r="14" spans="1:9" s="255" customFormat="1" ht="27" customHeight="1" x14ac:dyDescent="0.5">
      <c r="A14" s="262"/>
      <c r="B14" s="263" t="s">
        <v>181</v>
      </c>
      <c r="C14" s="264"/>
      <c r="D14" s="262"/>
      <c r="E14" s="262"/>
      <c r="F14" s="262"/>
    </row>
    <row r="15" spans="1:9" s="255" customFormat="1" ht="12.5" x14ac:dyDescent="0.25">
      <c r="A15" s="265"/>
      <c r="B15" s="265"/>
      <c r="C15" s="265"/>
      <c r="D15" s="265"/>
      <c r="E15" s="265"/>
      <c r="F15" s="265"/>
    </row>
    <row r="16" spans="1:9" s="255" customFormat="1" ht="12.5" x14ac:dyDescent="0.25">
      <c r="A16" s="266"/>
      <c r="B16" s="266"/>
      <c r="C16" s="266"/>
      <c r="D16" s="266"/>
      <c r="E16" s="266"/>
      <c r="F16" s="266"/>
    </row>
    <row r="17" spans="1:13" s="255" customFormat="1" ht="31" customHeight="1" x14ac:dyDescent="0.85">
      <c r="A17" s="267"/>
      <c r="B17" s="268" t="s">
        <v>182</v>
      </c>
      <c r="C17" s="269"/>
      <c r="D17" s="267"/>
      <c r="E17" s="267"/>
      <c r="F17" s="267"/>
    </row>
    <row r="18" spans="1:13" s="255" customFormat="1" ht="22.5" x14ac:dyDescent="0.45">
      <c r="A18" s="267"/>
      <c r="B18" s="268"/>
      <c r="C18" s="270"/>
      <c r="D18" s="271"/>
      <c r="E18" s="267"/>
      <c r="F18" s="267"/>
    </row>
    <row r="19" spans="1:13" s="255" customFormat="1" ht="20.5" x14ac:dyDescent="0.45">
      <c r="A19" s="267"/>
      <c r="B19" s="272"/>
      <c r="C19" s="273"/>
      <c r="D19" s="267"/>
      <c r="E19" s="267"/>
      <c r="F19" s="267"/>
    </row>
    <row r="20" spans="1:13" ht="20.5" x14ac:dyDescent="0.45">
      <c r="A20" s="267"/>
      <c r="B20" s="272"/>
      <c r="C20" s="274"/>
      <c r="D20" s="267"/>
      <c r="E20" s="267"/>
      <c r="F20" s="267"/>
      <c r="G20" s="267"/>
      <c r="H20" s="267"/>
      <c r="I20" s="275"/>
    </row>
    <row r="21" spans="1:13" ht="20.5" x14ac:dyDescent="0.45">
      <c r="A21" s="267"/>
      <c r="B21" s="272"/>
      <c r="C21" s="272"/>
      <c r="D21" s="272"/>
      <c r="E21" s="267"/>
      <c r="F21" s="267"/>
      <c r="G21" s="267"/>
      <c r="H21" s="267"/>
      <c r="I21" s="275"/>
    </row>
    <row r="22" spans="1:13" ht="17.5" x14ac:dyDescent="0.3">
      <c r="A22" s="267"/>
      <c r="B22" s="416"/>
      <c r="C22" s="416"/>
      <c r="D22" s="416"/>
      <c r="E22" s="267"/>
      <c r="F22" s="267"/>
      <c r="G22" s="267"/>
      <c r="H22" s="267"/>
      <c r="I22" s="275"/>
    </row>
    <row r="23" spans="1:13" ht="14" x14ac:dyDescent="0.3">
      <c r="A23" s="267"/>
      <c r="B23" s="273"/>
      <c r="C23" s="273"/>
      <c r="D23" s="267"/>
      <c r="E23" s="276"/>
      <c r="F23" s="277"/>
      <c r="G23" s="267"/>
      <c r="H23" s="267"/>
      <c r="I23" s="275"/>
    </row>
    <row r="24" spans="1:13" ht="14" x14ac:dyDescent="0.3">
      <c r="A24" s="278"/>
      <c r="B24" s="278"/>
      <c r="C24" s="278"/>
      <c r="D24" s="278"/>
      <c r="E24" s="278"/>
      <c r="F24" s="278"/>
      <c r="G24" s="278"/>
      <c r="H24" s="278"/>
    </row>
    <row r="25" spans="1:13" ht="15.5" x14ac:dyDescent="0.35">
      <c r="B25" s="279" t="s">
        <v>183</v>
      </c>
      <c r="C25" s="280"/>
      <c r="D25" s="280"/>
      <c r="E25" s="280"/>
      <c r="F25" s="280"/>
    </row>
    <row r="26" spans="1:13" ht="15.5" x14ac:dyDescent="0.35">
      <c r="B26" s="281" t="s">
        <v>184</v>
      </c>
      <c r="C26" s="280"/>
      <c r="D26" s="280"/>
      <c r="E26" s="280"/>
      <c r="F26" s="280"/>
    </row>
    <row r="27" spans="1:13" ht="73" customHeight="1" x14ac:dyDescent="0.3">
      <c r="B27" s="417" t="s">
        <v>185</v>
      </c>
      <c r="C27" s="417"/>
      <c r="D27" s="417"/>
      <c r="E27" s="417"/>
      <c r="F27" s="417"/>
      <c r="G27" s="282"/>
      <c r="H27" s="282"/>
      <c r="I27" s="282"/>
      <c r="J27" s="282"/>
      <c r="K27" s="282"/>
      <c r="L27" s="282"/>
      <c r="M27" s="282"/>
    </row>
    <row r="28" spans="1:13" ht="97" customHeight="1" x14ac:dyDescent="0.3">
      <c r="B28" s="417" t="s">
        <v>186</v>
      </c>
      <c r="C28" s="417"/>
      <c r="D28" s="417"/>
      <c r="E28" s="417"/>
      <c r="F28" s="417"/>
      <c r="G28" s="282"/>
      <c r="H28" s="282"/>
      <c r="I28" s="282"/>
      <c r="J28" s="282"/>
      <c r="K28" s="282"/>
      <c r="L28" s="282"/>
      <c r="M28" s="282"/>
    </row>
    <row r="29" spans="1:13" ht="14" customHeight="1" x14ac:dyDescent="0.3">
      <c r="B29" s="282"/>
      <c r="C29" s="282"/>
      <c r="D29" s="282"/>
      <c r="E29" s="282"/>
      <c r="F29" s="282"/>
      <c r="G29" s="282"/>
      <c r="H29" s="282"/>
      <c r="I29" s="282"/>
      <c r="J29" s="282"/>
      <c r="K29" s="282"/>
      <c r="L29" s="282"/>
      <c r="M29" s="282"/>
    </row>
    <row r="30" spans="1:13" ht="14" customHeight="1" x14ac:dyDescent="0.3">
      <c r="B30" s="282"/>
      <c r="C30" s="282"/>
      <c r="D30" s="282"/>
      <c r="E30" s="282"/>
      <c r="F30" s="282"/>
      <c r="G30" s="282"/>
      <c r="H30" s="282"/>
      <c r="I30" s="282"/>
      <c r="J30" s="282"/>
      <c r="K30" s="282"/>
      <c r="L30" s="282"/>
      <c r="M30" s="282"/>
    </row>
    <row r="31" spans="1:13" ht="22.5" x14ac:dyDescent="0.45">
      <c r="B31" s="268" t="s">
        <v>187</v>
      </c>
      <c r="G31" s="282"/>
      <c r="H31" s="282"/>
      <c r="I31" s="282"/>
      <c r="J31" s="282"/>
      <c r="K31" s="282"/>
      <c r="L31" s="282"/>
      <c r="M31" s="282"/>
    </row>
    <row r="32" spans="1:13" ht="310" customHeight="1" x14ac:dyDescent="0.3">
      <c r="B32" s="418" t="s">
        <v>188</v>
      </c>
      <c r="C32" s="418"/>
      <c r="D32" s="418"/>
      <c r="E32" s="418"/>
      <c r="F32" s="418"/>
      <c r="G32" s="282"/>
      <c r="H32" s="282"/>
      <c r="I32" s="282"/>
      <c r="J32" s="282"/>
      <c r="K32" s="282"/>
      <c r="L32" s="282"/>
      <c r="M32" s="282"/>
    </row>
    <row r="33" spans="2:13" ht="14" hidden="1" customHeight="1" x14ac:dyDescent="0.3">
      <c r="B33" s="282"/>
      <c r="C33" s="282"/>
      <c r="D33" s="282"/>
      <c r="E33" s="282"/>
      <c r="F33" s="282"/>
      <c r="G33" s="282"/>
      <c r="H33" s="282"/>
      <c r="I33" s="282"/>
      <c r="J33" s="282"/>
      <c r="K33" s="282"/>
      <c r="L33" s="282"/>
      <c r="M33" s="282"/>
    </row>
    <row r="34" spans="2:13" ht="14" hidden="1" customHeight="1" x14ac:dyDescent="0.3">
      <c r="B34" s="282"/>
      <c r="C34" s="282"/>
      <c r="D34" s="282"/>
      <c r="E34" s="282"/>
      <c r="F34" s="282"/>
      <c r="G34" s="282"/>
      <c r="H34" s="282"/>
      <c r="I34" s="282"/>
      <c r="J34" s="282"/>
      <c r="K34" s="282"/>
      <c r="L34" s="282"/>
      <c r="M34" s="282"/>
    </row>
    <row r="35" spans="2:13" ht="14" hidden="1" customHeight="1" x14ac:dyDescent="0.3">
      <c r="B35" s="282"/>
      <c r="C35" s="282"/>
      <c r="D35" s="282"/>
      <c r="E35" s="282"/>
      <c r="F35" s="282"/>
      <c r="G35" s="282"/>
      <c r="H35" s="282"/>
      <c r="I35" s="282"/>
      <c r="J35" s="282"/>
      <c r="K35" s="282"/>
      <c r="L35" s="282"/>
      <c r="M35" s="282"/>
    </row>
    <row r="36" spans="2:13" ht="14" hidden="1" customHeight="1" x14ac:dyDescent="0.3">
      <c r="B36" s="282"/>
      <c r="C36" s="282"/>
      <c r="D36" s="282"/>
      <c r="E36" s="282"/>
      <c r="F36" s="282"/>
      <c r="G36" s="282"/>
      <c r="H36" s="282"/>
      <c r="I36" s="282"/>
      <c r="J36" s="282"/>
      <c r="K36" s="282"/>
      <c r="L36" s="282"/>
      <c r="M36" s="282"/>
    </row>
    <row r="37" spans="2:13" ht="14" hidden="1" customHeight="1" x14ac:dyDescent="0.3">
      <c r="B37" s="282"/>
      <c r="C37" s="282"/>
      <c r="D37" s="282"/>
      <c r="E37" s="282"/>
      <c r="F37" s="282"/>
      <c r="G37" s="282"/>
      <c r="H37" s="282"/>
      <c r="I37" s="282"/>
      <c r="J37" s="282"/>
      <c r="K37" s="282"/>
      <c r="L37" s="282"/>
      <c r="M37" s="282"/>
    </row>
    <row r="38" spans="2:13" ht="14" hidden="1" customHeight="1" x14ac:dyDescent="0.3">
      <c r="B38" s="282"/>
      <c r="C38" s="282"/>
      <c r="D38" s="282"/>
      <c r="E38" s="282"/>
      <c r="F38" s="282"/>
      <c r="G38" s="282"/>
      <c r="H38" s="282"/>
      <c r="I38" s="282"/>
      <c r="J38" s="282"/>
      <c r="K38" s="282"/>
      <c r="L38" s="282"/>
      <c r="M38" s="282"/>
    </row>
    <row r="39" spans="2:13" ht="14" hidden="1" customHeight="1" x14ac:dyDescent="0.3">
      <c r="B39" s="282"/>
      <c r="C39" s="282"/>
      <c r="D39" s="282"/>
      <c r="E39" s="282"/>
      <c r="F39" s="282"/>
      <c r="G39" s="282"/>
      <c r="H39" s="282"/>
      <c r="I39" s="282"/>
      <c r="J39" s="282"/>
      <c r="K39" s="282"/>
      <c r="L39" s="282"/>
      <c r="M39" s="282"/>
    </row>
    <row r="40" spans="2:13" ht="14" hidden="1" customHeight="1" x14ac:dyDescent="0.3">
      <c r="B40" s="282"/>
      <c r="C40" s="282"/>
      <c r="D40" s="282"/>
      <c r="E40" s="282"/>
      <c r="F40" s="282"/>
      <c r="G40" s="282"/>
      <c r="H40" s="282"/>
      <c r="I40" s="282"/>
      <c r="J40" s="282"/>
      <c r="K40" s="282"/>
      <c r="L40" s="282"/>
      <c r="M40" s="282"/>
    </row>
    <row r="41" spans="2:13" ht="14" hidden="1" customHeight="1" x14ac:dyDescent="0.3">
      <c r="B41" s="282"/>
      <c r="C41" s="282"/>
      <c r="D41" s="282"/>
      <c r="E41" s="282"/>
      <c r="F41" s="282"/>
      <c r="G41" s="282"/>
      <c r="H41" s="282"/>
      <c r="I41" s="282"/>
      <c r="J41" s="282"/>
      <c r="K41" s="282"/>
      <c r="L41" s="282"/>
      <c r="M41" s="282"/>
    </row>
    <row r="42" spans="2:13" ht="14" hidden="1" customHeight="1" x14ac:dyDescent="0.3">
      <c r="B42" s="282"/>
      <c r="C42" s="282"/>
      <c r="D42" s="282"/>
      <c r="E42" s="282"/>
      <c r="F42" s="282"/>
      <c r="G42" s="282"/>
      <c r="H42" s="282"/>
      <c r="I42" s="282"/>
      <c r="J42" s="282"/>
      <c r="K42" s="282"/>
      <c r="L42" s="282"/>
      <c r="M42" s="282"/>
    </row>
    <row r="43" spans="2:13" ht="14" hidden="1" customHeight="1" x14ac:dyDescent="0.3">
      <c r="B43" s="282"/>
      <c r="C43" s="282"/>
      <c r="D43" s="282"/>
      <c r="E43" s="282"/>
      <c r="F43" s="282"/>
      <c r="G43" s="282"/>
      <c r="H43" s="282"/>
      <c r="I43" s="282"/>
      <c r="J43" s="282"/>
      <c r="K43" s="282"/>
      <c r="L43" s="282"/>
      <c r="M43" s="282"/>
    </row>
    <row r="44" spans="2:13" ht="14" hidden="1" customHeight="1" x14ac:dyDescent="0.3">
      <c r="B44" s="282"/>
      <c r="C44" s="282"/>
      <c r="D44" s="282"/>
      <c r="E44" s="282"/>
      <c r="F44" s="282"/>
      <c r="G44" s="282"/>
      <c r="H44" s="282"/>
      <c r="I44" s="282"/>
      <c r="J44" s="282"/>
      <c r="K44" s="282"/>
      <c r="L44" s="282"/>
      <c r="M44" s="282"/>
    </row>
    <row r="45" spans="2:13" ht="14" hidden="1" customHeight="1" x14ac:dyDescent="0.3">
      <c r="B45" s="282"/>
      <c r="C45" s="282"/>
      <c r="D45" s="282"/>
      <c r="E45" s="282"/>
      <c r="F45" s="282"/>
      <c r="G45" s="282"/>
      <c r="H45" s="282"/>
      <c r="I45" s="282"/>
      <c r="J45" s="282"/>
      <c r="K45" s="282"/>
      <c r="L45" s="282"/>
      <c r="M45" s="282"/>
    </row>
    <row r="46" spans="2:13" ht="14" hidden="1" customHeight="1" x14ac:dyDescent="0.3">
      <c r="B46" s="282"/>
      <c r="C46" s="282"/>
      <c r="D46" s="282"/>
      <c r="E46" s="282"/>
      <c r="F46" s="282"/>
      <c r="G46" s="282"/>
      <c r="H46" s="282"/>
      <c r="I46" s="282"/>
      <c r="J46" s="282"/>
      <c r="K46" s="282"/>
      <c r="L46" s="282"/>
      <c r="M46" s="282"/>
    </row>
    <row r="47" spans="2:13" ht="14" hidden="1" customHeight="1" x14ac:dyDescent="0.3">
      <c r="B47" s="282"/>
      <c r="C47" s="282"/>
      <c r="D47" s="282"/>
      <c r="E47" s="282"/>
      <c r="F47" s="282"/>
      <c r="G47" s="282"/>
      <c r="H47" s="282"/>
      <c r="I47" s="282"/>
      <c r="J47" s="282"/>
      <c r="K47" s="282"/>
      <c r="L47" s="282"/>
      <c r="M47" s="282"/>
    </row>
    <row r="48" spans="2:13" ht="14" hidden="1" customHeight="1" x14ac:dyDescent="0.3">
      <c r="B48" s="282"/>
      <c r="C48" s="282"/>
      <c r="D48" s="282"/>
      <c r="E48" s="282"/>
      <c r="F48" s="282"/>
      <c r="G48" s="282"/>
      <c r="H48" s="282"/>
      <c r="I48" s="282"/>
      <c r="J48" s="282"/>
      <c r="K48" s="282"/>
      <c r="L48" s="282"/>
      <c r="M48" s="282"/>
    </row>
    <row r="49" spans="2:13" ht="14" hidden="1" customHeight="1" x14ac:dyDescent="0.3">
      <c r="B49" s="282"/>
      <c r="C49" s="282"/>
      <c r="D49" s="282"/>
      <c r="E49" s="282"/>
      <c r="F49" s="282"/>
      <c r="G49" s="282"/>
      <c r="H49" s="282"/>
      <c r="I49" s="282"/>
      <c r="J49" s="282"/>
      <c r="K49" s="282"/>
      <c r="L49" s="282"/>
      <c r="M49" s="282"/>
    </row>
    <row r="50" spans="2:13" ht="14" hidden="1" customHeight="1" x14ac:dyDescent="0.3">
      <c r="B50" s="282"/>
      <c r="C50" s="282"/>
      <c r="D50" s="282"/>
      <c r="E50" s="282"/>
      <c r="F50" s="282"/>
      <c r="G50" s="282"/>
      <c r="H50" s="282"/>
      <c r="I50" s="282"/>
      <c r="J50" s="282"/>
      <c r="K50" s="282"/>
      <c r="L50" s="282"/>
      <c r="M50" s="282"/>
    </row>
    <row r="51" spans="2:13" ht="14" hidden="1" customHeight="1" x14ac:dyDescent="0.3">
      <c r="B51" s="282"/>
      <c r="C51" s="282"/>
      <c r="D51" s="282"/>
      <c r="E51" s="282"/>
      <c r="F51" s="282"/>
      <c r="G51" s="282"/>
      <c r="H51" s="282"/>
      <c r="I51" s="282"/>
      <c r="J51" s="282"/>
      <c r="K51" s="282"/>
      <c r="L51" s="282"/>
      <c r="M51" s="282"/>
    </row>
    <row r="52" spans="2:13" ht="14" hidden="1" customHeight="1" x14ac:dyDescent="0.3">
      <c r="B52" s="282"/>
      <c r="C52" s="282"/>
      <c r="D52" s="282"/>
      <c r="E52" s="282"/>
      <c r="F52" s="282"/>
      <c r="G52" s="282"/>
      <c r="H52" s="282"/>
      <c r="I52" s="282"/>
      <c r="J52" s="282"/>
      <c r="K52" s="282"/>
      <c r="L52" s="282"/>
      <c r="M52" s="282"/>
    </row>
    <row r="53" spans="2:13" ht="14" hidden="1" customHeight="1" x14ac:dyDescent="0.3">
      <c r="B53" s="282"/>
      <c r="C53" s="282"/>
      <c r="D53" s="282"/>
      <c r="E53" s="282"/>
      <c r="F53" s="282"/>
      <c r="G53" s="282"/>
      <c r="H53" s="282"/>
      <c r="I53" s="282"/>
      <c r="J53" s="282"/>
      <c r="K53" s="282"/>
      <c r="L53" s="282"/>
      <c r="M53" s="282"/>
    </row>
    <row r="54" spans="2:13" ht="14" hidden="1" customHeight="1" x14ac:dyDescent="0.3">
      <c r="B54" s="282"/>
      <c r="C54" s="282"/>
      <c r="D54" s="282"/>
      <c r="E54" s="282"/>
      <c r="F54" s="282"/>
      <c r="G54" s="282"/>
      <c r="H54" s="282"/>
      <c r="I54" s="282"/>
      <c r="J54" s="282"/>
      <c r="K54" s="282"/>
      <c r="L54" s="282"/>
      <c r="M54" s="282"/>
    </row>
    <row r="55" spans="2:13" ht="14" hidden="1" customHeight="1" x14ac:dyDescent="0.3">
      <c r="B55" s="282"/>
      <c r="C55" s="282"/>
      <c r="D55" s="282"/>
      <c r="E55" s="282"/>
      <c r="F55" s="282"/>
      <c r="G55" s="282"/>
      <c r="H55" s="282"/>
      <c r="I55" s="282"/>
      <c r="J55" s="282"/>
      <c r="K55" s="282"/>
      <c r="L55" s="282"/>
      <c r="M55" s="282"/>
    </row>
    <row r="56" spans="2:13" ht="14" hidden="1" customHeight="1" x14ac:dyDescent="0.3"/>
    <row r="57" spans="2:13" ht="14" hidden="1" customHeight="1" x14ac:dyDescent="0.3"/>
    <row r="58" spans="2:13" ht="14" hidden="1" customHeight="1" x14ac:dyDescent="0.3"/>
    <row r="59" spans="2:13" ht="14" hidden="1" customHeight="1" x14ac:dyDescent="0.3"/>
    <row r="60" spans="2:13" ht="14" hidden="1" customHeight="1" x14ac:dyDescent="0.3"/>
    <row r="1048575" spans="1:1" ht="14" hidden="1" customHeight="1" x14ac:dyDescent="0.3">
      <c r="A1048575" s="254" t="s">
        <v>10</v>
      </c>
    </row>
  </sheetData>
  <mergeCells count="5">
    <mergeCell ref="B7:G10"/>
    <mergeCell ref="B22:D22"/>
    <mergeCell ref="B27:F27"/>
    <mergeCell ref="B28:F28"/>
    <mergeCell ref="B32:F32"/>
  </mergeCells>
  <hyperlinks>
    <hyperlink ref="B26" r:id="rId1" xr:uid="{0C3C62D7-A342-41BE-993E-B62EA3539F2B}"/>
  </hyperlinks>
  <pageMargins left="0.25" right="0.25" top="0.75" bottom="0.75" header="0.3" footer="0.3"/>
  <pageSetup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B2DD3-EA23-4C46-BDC8-3B2CCD74A684}">
  <sheetPr>
    <tabColor rgb="FF57068C"/>
    <pageSetUpPr autoPageBreaks="0"/>
  </sheetPr>
  <dimension ref="A1:P39"/>
  <sheetViews>
    <sheetView showRowColHeaders="0" topLeftCell="A34" workbookViewId="0"/>
  </sheetViews>
  <sheetFormatPr defaultColWidth="0" defaultRowHeight="14.5" zeroHeight="1" x14ac:dyDescent="0.35"/>
  <cols>
    <col min="1" max="16" width="9.1796875" style="21" customWidth="1"/>
    <col min="17" max="16384" width="9.1796875" style="21" hidden="1"/>
  </cols>
  <sheetData>
    <row r="1" spans="1:16" x14ac:dyDescent="0.35"/>
    <row r="2" spans="1:16" x14ac:dyDescent="0.35"/>
    <row r="3" spans="1:16" ht="30" x14ac:dyDescent="0.6">
      <c r="A3" s="419" t="s">
        <v>229</v>
      </c>
      <c r="B3" s="419"/>
      <c r="C3" s="419"/>
      <c r="D3" s="419"/>
      <c r="E3" s="419"/>
      <c r="F3" s="419"/>
      <c r="G3" s="419"/>
      <c r="H3" s="419"/>
      <c r="I3" s="419"/>
      <c r="J3" s="419"/>
      <c r="K3" s="419"/>
      <c r="L3" s="419"/>
      <c r="M3" s="419"/>
      <c r="N3" s="419"/>
      <c r="O3" s="419"/>
      <c r="P3" s="419"/>
    </row>
    <row r="4" spans="1:16" x14ac:dyDescent="0.35"/>
    <row r="5" spans="1:16" x14ac:dyDescent="0.35"/>
    <row r="6" spans="1:16" x14ac:dyDescent="0.35"/>
    <row r="7" spans="1:16" x14ac:dyDescent="0.35"/>
    <row r="8" spans="1:16" x14ac:dyDescent="0.35"/>
    <row r="9" spans="1:16" x14ac:dyDescent="0.35"/>
    <row r="10" spans="1:16" x14ac:dyDescent="0.35"/>
    <row r="11" spans="1:16" x14ac:dyDescent="0.35"/>
    <row r="12" spans="1:16" x14ac:dyDescent="0.35"/>
    <row r="13" spans="1:16" x14ac:dyDescent="0.35"/>
    <row r="14" spans="1:16" x14ac:dyDescent="0.35"/>
    <row r="15" spans="1:16" x14ac:dyDescent="0.35"/>
    <row r="16" spans="1:16" x14ac:dyDescent="0.35"/>
    <row r="17" s="21" customFormat="1" x14ac:dyDescent="0.35"/>
    <row r="18" s="21" customFormat="1" x14ac:dyDescent="0.35"/>
    <row r="19" s="21" customFormat="1" x14ac:dyDescent="0.35"/>
    <row r="20" s="21" customFormat="1" x14ac:dyDescent="0.35"/>
    <row r="21" s="21" customFormat="1" x14ac:dyDescent="0.35"/>
    <row r="22" s="21" customFormat="1" x14ac:dyDescent="0.35"/>
    <row r="23" s="21" customFormat="1" x14ac:dyDescent="0.35"/>
    <row r="24" s="21" customFormat="1" x14ac:dyDescent="0.35"/>
    <row r="25" s="21" customFormat="1" x14ac:dyDescent="0.35"/>
    <row r="26" s="21" customFormat="1" x14ac:dyDescent="0.35"/>
    <row r="27" s="21" customFormat="1" x14ac:dyDescent="0.35"/>
    <row r="28" s="21" customFormat="1" x14ac:dyDescent="0.35"/>
    <row r="29" s="21" customFormat="1" x14ac:dyDescent="0.35"/>
    <row r="30" s="21" customFormat="1" x14ac:dyDescent="0.35"/>
    <row r="31" s="21" customFormat="1" x14ac:dyDescent="0.35"/>
    <row r="32" s="21" customFormat="1" x14ac:dyDescent="0.35"/>
    <row r="33" s="21" customFormat="1" x14ac:dyDescent="0.35"/>
    <row r="34" s="21" customFormat="1" x14ac:dyDescent="0.35"/>
    <row r="35" s="21" customFormat="1" x14ac:dyDescent="0.35"/>
    <row r="36" s="21" customFormat="1" x14ac:dyDescent="0.35"/>
    <row r="37" s="21" customFormat="1" x14ac:dyDescent="0.35"/>
    <row r="38" s="21" customFormat="1" x14ac:dyDescent="0.35"/>
    <row r="39" s="21" customFormat="1" x14ac:dyDescent="0.35"/>
  </sheetData>
  <mergeCells count="1">
    <mergeCell ref="A3:P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D4276-F63A-4202-8229-2C2FC1721FAA}">
  <sheetPr>
    <pageSetUpPr fitToPage="1"/>
  </sheetPr>
  <dimension ref="A1:I990"/>
  <sheetViews>
    <sheetView showGridLines="0" zoomScale="79" zoomScaleNormal="100" workbookViewId="0"/>
  </sheetViews>
  <sheetFormatPr defaultColWidth="13.6328125" defaultRowHeight="15.5" x14ac:dyDescent="0.35"/>
  <cols>
    <col min="1" max="1" width="4.1796875" style="284" customWidth="1"/>
    <col min="2" max="2" width="8.36328125" style="284" customWidth="1"/>
    <col min="3" max="3" width="19" style="284" customWidth="1"/>
    <col min="4" max="4" width="73.6328125" style="284" customWidth="1"/>
    <col min="5" max="5" width="95.36328125" style="284" customWidth="1"/>
    <col min="6" max="6" width="72.6328125" style="284" customWidth="1"/>
    <col min="7" max="7" width="26.1796875" style="285" customWidth="1"/>
    <col min="8" max="8" width="9.81640625" style="285" customWidth="1"/>
    <col min="9" max="25" width="13.453125" style="284" customWidth="1"/>
    <col min="26" max="16384" width="13.6328125" style="284"/>
  </cols>
  <sheetData>
    <row r="1" spans="1:9" x14ac:dyDescent="0.35">
      <c r="A1" s="283"/>
    </row>
    <row r="2" spans="1:9" x14ac:dyDescent="0.35">
      <c r="A2" s="283"/>
    </row>
    <row r="3" spans="1:9" ht="16" thickBot="1" x14ac:dyDescent="0.4">
      <c r="A3" s="283"/>
    </row>
    <row r="4" spans="1:9" ht="47.4" customHeight="1" x14ac:dyDescent="0.35">
      <c r="A4" s="283"/>
      <c r="B4" s="286" t="s">
        <v>189</v>
      </c>
      <c r="C4" s="286" t="s">
        <v>211</v>
      </c>
      <c r="D4" s="286" t="s">
        <v>190</v>
      </c>
      <c r="E4" s="286" t="s">
        <v>191</v>
      </c>
      <c r="F4" s="286" t="s">
        <v>171</v>
      </c>
      <c r="G4" s="286" t="s">
        <v>192</v>
      </c>
      <c r="I4" s="287"/>
    </row>
    <row r="5" spans="1:9" ht="190.75" customHeight="1" x14ac:dyDescent="0.35">
      <c r="A5" s="283"/>
      <c r="B5" s="288">
        <v>1</v>
      </c>
      <c r="C5" s="289" t="s">
        <v>196</v>
      </c>
      <c r="D5" s="290" t="s">
        <v>231</v>
      </c>
      <c r="E5" s="290" t="s">
        <v>172</v>
      </c>
      <c r="F5" s="290" t="s">
        <v>318</v>
      </c>
      <c r="G5" s="367" t="s">
        <v>193</v>
      </c>
      <c r="I5" s="291"/>
    </row>
    <row r="6" spans="1:9" s="309" customFormat="1" ht="12.65" customHeight="1" x14ac:dyDescent="0.35">
      <c r="A6" s="302"/>
      <c r="B6" s="303"/>
      <c r="C6" s="304"/>
      <c r="D6" s="305"/>
      <c r="E6" s="305"/>
      <c r="F6" s="305"/>
      <c r="G6" s="306"/>
      <c r="H6" s="307"/>
      <c r="I6" s="308"/>
    </row>
    <row r="7" spans="1:9" ht="189.65" customHeight="1" x14ac:dyDescent="0.35">
      <c r="A7" s="283"/>
      <c r="B7" s="288">
        <v>2.1</v>
      </c>
      <c r="C7" s="313" t="s">
        <v>195</v>
      </c>
      <c r="D7" s="290" t="s">
        <v>250</v>
      </c>
      <c r="E7" s="290" t="s">
        <v>173</v>
      </c>
      <c r="F7" s="290" t="s">
        <v>256</v>
      </c>
      <c r="G7" s="367" t="s">
        <v>193</v>
      </c>
    </row>
    <row r="8" spans="1:9" ht="127.75" customHeight="1" x14ac:dyDescent="0.35">
      <c r="A8" s="283"/>
      <c r="B8" s="288">
        <v>2.2000000000000002</v>
      </c>
      <c r="C8" s="313" t="s">
        <v>195</v>
      </c>
      <c r="D8" s="290" t="s">
        <v>252</v>
      </c>
      <c r="E8" s="292" t="s">
        <v>197</v>
      </c>
      <c r="F8" s="292" t="s">
        <v>175</v>
      </c>
      <c r="G8" s="367" t="s">
        <v>193</v>
      </c>
    </row>
    <row r="9" spans="1:9" ht="127.75" customHeight="1" x14ac:dyDescent="0.35">
      <c r="A9" s="283"/>
      <c r="B9" s="288">
        <v>2.2999999999999998</v>
      </c>
      <c r="C9" s="313" t="s">
        <v>195</v>
      </c>
      <c r="D9" s="290" t="s">
        <v>255</v>
      </c>
      <c r="E9" s="292" t="s">
        <v>319</v>
      </c>
      <c r="F9" s="292" t="s">
        <v>320</v>
      </c>
      <c r="G9" s="367" t="s">
        <v>193</v>
      </c>
    </row>
    <row r="10" spans="1:9" ht="127.75" customHeight="1" x14ac:dyDescent="0.35">
      <c r="A10" s="283"/>
      <c r="B10" s="288">
        <v>2.4</v>
      </c>
      <c r="C10" s="313" t="s">
        <v>195</v>
      </c>
      <c r="D10" s="290" t="s">
        <v>325</v>
      </c>
      <c r="E10" s="292" t="s">
        <v>281</v>
      </c>
      <c r="F10" s="292" t="s">
        <v>282</v>
      </c>
      <c r="G10" s="367" t="s">
        <v>193</v>
      </c>
    </row>
    <row r="11" spans="1:9" ht="77.5" x14ac:dyDescent="0.35">
      <c r="A11" s="283"/>
      <c r="B11" s="288">
        <v>2.5</v>
      </c>
      <c r="C11" s="313" t="s">
        <v>195</v>
      </c>
      <c r="D11" s="290" t="s">
        <v>210</v>
      </c>
      <c r="E11" s="292" t="s">
        <v>208</v>
      </c>
      <c r="F11" s="292" t="s">
        <v>209</v>
      </c>
      <c r="G11" s="367" t="s">
        <v>193</v>
      </c>
    </row>
    <row r="12" spans="1:9" x14ac:dyDescent="0.35">
      <c r="A12" s="283"/>
      <c r="B12" s="366"/>
      <c r="C12" s="294"/>
      <c r="D12" s="295"/>
      <c r="E12" s="295"/>
      <c r="F12" s="295"/>
      <c r="G12" s="296"/>
    </row>
    <row r="13" spans="1:9" ht="124" x14ac:dyDescent="0.35">
      <c r="A13" s="283"/>
      <c r="B13" s="288">
        <v>3</v>
      </c>
      <c r="C13" s="297" t="s">
        <v>198</v>
      </c>
      <c r="D13" s="290" t="s">
        <v>314</v>
      </c>
      <c r="E13" s="298" t="s">
        <v>315</v>
      </c>
      <c r="F13" s="298" t="s">
        <v>316</v>
      </c>
      <c r="G13" s="314" t="s">
        <v>193</v>
      </c>
    </row>
    <row r="14" spans="1:9" s="309" customFormat="1" x14ac:dyDescent="0.35">
      <c r="A14" s="302"/>
      <c r="B14" s="303"/>
      <c r="C14" s="310"/>
      <c r="D14" s="305"/>
      <c r="E14" s="311"/>
      <c r="F14" s="311"/>
      <c r="G14" s="306"/>
      <c r="H14" s="307"/>
    </row>
    <row r="15" spans="1:9" ht="124" x14ac:dyDescent="0.35">
      <c r="A15" s="283"/>
      <c r="B15" s="288">
        <v>4</v>
      </c>
      <c r="C15" s="312" t="s">
        <v>194</v>
      </c>
      <c r="D15" s="290" t="s">
        <v>317</v>
      </c>
      <c r="E15" s="298" t="s">
        <v>180</v>
      </c>
      <c r="F15" s="298" t="s">
        <v>321</v>
      </c>
      <c r="G15" s="314" t="s">
        <v>193</v>
      </c>
    </row>
    <row r="16" spans="1:9" x14ac:dyDescent="0.35">
      <c r="A16" s="283"/>
      <c r="B16" s="293"/>
      <c r="C16" s="294"/>
      <c r="D16" s="299"/>
      <c r="E16" s="299"/>
      <c r="F16" s="299"/>
      <c r="G16" s="300"/>
    </row>
    <row r="17" spans="1:7" x14ac:dyDescent="0.35">
      <c r="A17" s="283"/>
      <c r="G17" s="301"/>
    </row>
    <row r="18" spans="1:7" x14ac:dyDescent="0.35">
      <c r="A18" s="283"/>
      <c r="G18" s="301"/>
    </row>
    <row r="19" spans="1:7" x14ac:dyDescent="0.35">
      <c r="A19" s="283"/>
      <c r="G19" s="301"/>
    </row>
    <row r="20" spans="1:7" x14ac:dyDescent="0.35">
      <c r="A20" s="283"/>
      <c r="G20" s="301"/>
    </row>
    <row r="21" spans="1:7" x14ac:dyDescent="0.35">
      <c r="A21" s="283"/>
      <c r="G21" s="301"/>
    </row>
    <row r="22" spans="1:7" x14ac:dyDescent="0.35">
      <c r="A22" s="283"/>
      <c r="G22" s="301"/>
    </row>
    <row r="23" spans="1:7" x14ac:dyDescent="0.35">
      <c r="A23" s="283"/>
      <c r="G23" s="301"/>
    </row>
    <row r="24" spans="1:7" x14ac:dyDescent="0.35">
      <c r="A24" s="283"/>
      <c r="G24" s="301"/>
    </row>
    <row r="25" spans="1:7" x14ac:dyDescent="0.35">
      <c r="A25" s="283"/>
      <c r="G25" s="301"/>
    </row>
    <row r="26" spans="1:7" x14ac:dyDescent="0.35">
      <c r="A26" s="283"/>
    </row>
    <row r="27" spans="1:7" x14ac:dyDescent="0.35">
      <c r="A27" s="283"/>
    </row>
    <row r="28" spans="1:7" x14ac:dyDescent="0.35">
      <c r="A28" s="283"/>
    </row>
    <row r="29" spans="1:7" x14ac:dyDescent="0.35">
      <c r="A29" s="283"/>
    </row>
    <row r="30" spans="1:7" x14ac:dyDescent="0.35">
      <c r="A30" s="283"/>
    </row>
    <row r="31" spans="1:7" x14ac:dyDescent="0.35">
      <c r="A31" s="283"/>
    </row>
    <row r="32" spans="1:7" x14ac:dyDescent="0.35">
      <c r="A32" s="283"/>
    </row>
    <row r="33" spans="1:1" x14ac:dyDescent="0.35">
      <c r="A33" s="283"/>
    </row>
    <row r="34" spans="1:1" x14ac:dyDescent="0.35">
      <c r="A34" s="283"/>
    </row>
    <row r="35" spans="1:1" x14ac:dyDescent="0.35">
      <c r="A35" s="283"/>
    </row>
    <row r="36" spans="1:1" x14ac:dyDescent="0.35">
      <c r="A36" s="283"/>
    </row>
    <row r="37" spans="1:1" x14ac:dyDescent="0.35">
      <c r="A37" s="283"/>
    </row>
    <row r="38" spans="1:1" x14ac:dyDescent="0.35">
      <c r="A38" s="283"/>
    </row>
    <row r="39" spans="1:1" x14ac:dyDescent="0.35">
      <c r="A39" s="283"/>
    </row>
    <row r="40" spans="1:1" x14ac:dyDescent="0.35">
      <c r="A40" s="283"/>
    </row>
    <row r="41" spans="1:1" x14ac:dyDescent="0.35">
      <c r="A41" s="283"/>
    </row>
    <row r="42" spans="1:1" x14ac:dyDescent="0.35">
      <c r="A42" s="283"/>
    </row>
    <row r="43" spans="1:1" x14ac:dyDescent="0.35">
      <c r="A43" s="283"/>
    </row>
    <row r="44" spans="1:1" x14ac:dyDescent="0.35">
      <c r="A44" s="283"/>
    </row>
    <row r="45" spans="1:1" x14ac:dyDescent="0.35">
      <c r="A45" s="283"/>
    </row>
    <row r="46" spans="1:1" x14ac:dyDescent="0.35">
      <c r="A46" s="283"/>
    </row>
    <row r="47" spans="1:1" x14ac:dyDescent="0.35">
      <c r="A47" s="283"/>
    </row>
    <row r="48" spans="1:1" x14ac:dyDescent="0.35">
      <c r="A48" s="283"/>
    </row>
    <row r="49" spans="1:1" x14ac:dyDescent="0.35">
      <c r="A49" s="283"/>
    </row>
    <row r="50" spans="1:1" x14ac:dyDescent="0.35">
      <c r="A50" s="283"/>
    </row>
    <row r="51" spans="1:1" x14ac:dyDescent="0.35">
      <c r="A51" s="283"/>
    </row>
    <row r="52" spans="1:1" x14ac:dyDescent="0.35">
      <c r="A52" s="283"/>
    </row>
    <row r="53" spans="1:1" x14ac:dyDescent="0.35">
      <c r="A53" s="283"/>
    </row>
    <row r="54" spans="1:1" x14ac:dyDescent="0.35">
      <c r="A54" s="283"/>
    </row>
    <row r="55" spans="1:1" x14ac:dyDescent="0.35">
      <c r="A55" s="283"/>
    </row>
    <row r="56" spans="1:1" x14ac:dyDescent="0.35">
      <c r="A56" s="283"/>
    </row>
    <row r="57" spans="1:1" x14ac:dyDescent="0.35">
      <c r="A57" s="283"/>
    </row>
    <row r="58" spans="1:1" x14ac:dyDescent="0.35">
      <c r="A58" s="283"/>
    </row>
    <row r="59" spans="1:1" x14ac:dyDescent="0.35">
      <c r="A59" s="283"/>
    </row>
    <row r="60" spans="1:1" x14ac:dyDescent="0.35">
      <c r="A60" s="283"/>
    </row>
    <row r="61" spans="1:1" x14ac:dyDescent="0.35">
      <c r="A61" s="283"/>
    </row>
    <row r="62" spans="1:1" x14ac:dyDescent="0.35">
      <c r="A62" s="283"/>
    </row>
    <row r="63" spans="1:1" x14ac:dyDescent="0.35">
      <c r="A63" s="283"/>
    </row>
    <row r="64" spans="1:1" x14ac:dyDescent="0.35">
      <c r="A64" s="283"/>
    </row>
    <row r="65" spans="1:1" x14ac:dyDescent="0.35">
      <c r="A65" s="283"/>
    </row>
    <row r="66" spans="1:1" x14ac:dyDescent="0.35">
      <c r="A66" s="283"/>
    </row>
    <row r="67" spans="1:1" x14ac:dyDescent="0.35">
      <c r="A67" s="283"/>
    </row>
    <row r="68" spans="1:1" x14ac:dyDescent="0.35">
      <c r="A68" s="283"/>
    </row>
    <row r="69" spans="1:1" x14ac:dyDescent="0.35">
      <c r="A69" s="283"/>
    </row>
    <row r="70" spans="1:1" x14ac:dyDescent="0.35">
      <c r="A70" s="283"/>
    </row>
    <row r="71" spans="1:1" x14ac:dyDescent="0.35">
      <c r="A71" s="283"/>
    </row>
    <row r="72" spans="1:1" x14ac:dyDescent="0.35">
      <c r="A72" s="283"/>
    </row>
    <row r="73" spans="1:1" x14ac:dyDescent="0.35">
      <c r="A73" s="283"/>
    </row>
    <row r="74" spans="1:1" x14ac:dyDescent="0.35">
      <c r="A74" s="283"/>
    </row>
    <row r="75" spans="1:1" x14ac:dyDescent="0.35">
      <c r="A75" s="283"/>
    </row>
    <row r="76" spans="1:1" x14ac:dyDescent="0.35">
      <c r="A76" s="283"/>
    </row>
    <row r="77" spans="1:1" x14ac:dyDescent="0.35">
      <c r="A77" s="283"/>
    </row>
    <row r="78" spans="1:1" x14ac:dyDescent="0.35">
      <c r="A78" s="283"/>
    </row>
    <row r="79" spans="1:1" x14ac:dyDescent="0.35">
      <c r="A79" s="283"/>
    </row>
    <row r="80" spans="1:1" x14ac:dyDescent="0.35">
      <c r="A80" s="283"/>
    </row>
    <row r="81" spans="1:1" x14ac:dyDescent="0.35">
      <c r="A81" s="283"/>
    </row>
    <row r="82" spans="1:1" x14ac:dyDescent="0.35">
      <c r="A82" s="283"/>
    </row>
    <row r="83" spans="1:1" x14ac:dyDescent="0.35">
      <c r="A83" s="283"/>
    </row>
    <row r="84" spans="1:1" x14ac:dyDescent="0.35">
      <c r="A84" s="283"/>
    </row>
    <row r="85" spans="1:1" x14ac:dyDescent="0.35">
      <c r="A85" s="283"/>
    </row>
    <row r="86" spans="1:1" x14ac:dyDescent="0.35">
      <c r="A86" s="283"/>
    </row>
    <row r="87" spans="1:1" x14ac:dyDescent="0.35">
      <c r="A87" s="283"/>
    </row>
    <row r="88" spans="1:1" x14ac:dyDescent="0.35">
      <c r="A88" s="283"/>
    </row>
    <row r="89" spans="1:1" x14ac:dyDescent="0.35">
      <c r="A89" s="283"/>
    </row>
    <row r="90" spans="1:1" x14ac:dyDescent="0.35">
      <c r="A90" s="283"/>
    </row>
    <row r="91" spans="1:1" x14ac:dyDescent="0.35">
      <c r="A91" s="283"/>
    </row>
    <row r="92" spans="1:1" x14ac:dyDescent="0.35">
      <c r="A92" s="283"/>
    </row>
    <row r="93" spans="1:1" x14ac:dyDescent="0.35">
      <c r="A93" s="283"/>
    </row>
    <row r="94" spans="1:1" x14ac:dyDescent="0.35">
      <c r="A94" s="283"/>
    </row>
    <row r="95" spans="1:1" x14ac:dyDescent="0.35">
      <c r="A95" s="283"/>
    </row>
    <row r="96" spans="1:1" x14ac:dyDescent="0.35">
      <c r="A96" s="283"/>
    </row>
    <row r="97" spans="1:1" x14ac:dyDescent="0.35">
      <c r="A97" s="283"/>
    </row>
    <row r="98" spans="1:1" x14ac:dyDescent="0.35">
      <c r="A98" s="283"/>
    </row>
    <row r="99" spans="1:1" x14ac:dyDescent="0.35">
      <c r="A99" s="283"/>
    </row>
    <row r="100" spans="1:1" x14ac:dyDescent="0.35">
      <c r="A100" s="283"/>
    </row>
    <row r="101" spans="1:1" x14ac:dyDescent="0.35">
      <c r="A101" s="283"/>
    </row>
    <row r="102" spans="1:1" x14ac:dyDescent="0.35">
      <c r="A102" s="283"/>
    </row>
    <row r="103" spans="1:1" x14ac:dyDescent="0.35">
      <c r="A103" s="283"/>
    </row>
    <row r="104" spans="1:1" x14ac:dyDescent="0.35">
      <c r="A104" s="283"/>
    </row>
    <row r="105" spans="1:1" x14ac:dyDescent="0.35">
      <c r="A105" s="283"/>
    </row>
    <row r="106" spans="1:1" x14ac:dyDescent="0.35">
      <c r="A106" s="283"/>
    </row>
    <row r="107" spans="1:1" x14ac:dyDescent="0.35">
      <c r="A107" s="283"/>
    </row>
    <row r="108" spans="1:1" x14ac:dyDescent="0.35">
      <c r="A108" s="283"/>
    </row>
    <row r="109" spans="1:1" x14ac:dyDescent="0.35">
      <c r="A109" s="283"/>
    </row>
    <row r="110" spans="1:1" x14ac:dyDescent="0.35">
      <c r="A110" s="283"/>
    </row>
    <row r="111" spans="1:1" x14ac:dyDescent="0.35">
      <c r="A111" s="283"/>
    </row>
    <row r="112" spans="1:1" x14ac:dyDescent="0.35">
      <c r="A112" s="283"/>
    </row>
    <row r="113" spans="1:1" x14ac:dyDescent="0.35">
      <c r="A113" s="283"/>
    </row>
    <row r="114" spans="1:1" x14ac:dyDescent="0.35">
      <c r="A114" s="283"/>
    </row>
    <row r="115" spans="1:1" x14ac:dyDescent="0.35">
      <c r="A115" s="283"/>
    </row>
    <row r="116" spans="1:1" x14ac:dyDescent="0.35">
      <c r="A116" s="283"/>
    </row>
    <row r="117" spans="1:1" x14ac:dyDescent="0.35">
      <c r="A117" s="283"/>
    </row>
    <row r="118" spans="1:1" x14ac:dyDescent="0.35">
      <c r="A118" s="283"/>
    </row>
    <row r="119" spans="1:1" x14ac:dyDescent="0.35">
      <c r="A119" s="283"/>
    </row>
    <row r="120" spans="1:1" x14ac:dyDescent="0.35">
      <c r="A120" s="283"/>
    </row>
    <row r="121" spans="1:1" x14ac:dyDescent="0.35">
      <c r="A121" s="283"/>
    </row>
    <row r="122" spans="1:1" x14ac:dyDescent="0.35">
      <c r="A122" s="283"/>
    </row>
    <row r="123" spans="1:1" x14ac:dyDescent="0.35">
      <c r="A123" s="283"/>
    </row>
    <row r="124" spans="1:1" x14ac:dyDescent="0.35">
      <c r="A124" s="283"/>
    </row>
    <row r="125" spans="1:1" x14ac:dyDescent="0.35">
      <c r="A125" s="283"/>
    </row>
    <row r="126" spans="1:1" x14ac:dyDescent="0.35">
      <c r="A126" s="283"/>
    </row>
    <row r="127" spans="1:1" x14ac:dyDescent="0.35">
      <c r="A127" s="283"/>
    </row>
    <row r="128" spans="1:1" x14ac:dyDescent="0.35">
      <c r="A128" s="283"/>
    </row>
    <row r="129" spans="1:1" x14ac:dyDescent="0.35">
      <c r="A129" s="283"/>
    </row>
    <row r="130" spans="1:1" x14ac:dyDescent="0.35">
      <c r="A130" s="283"/>
    </row>
    <row r="131" spans="1:1" x14ac:dyDescent="0.35">
      <c r="A131" s="283"/>
    </row>
    <row r="132" spans="1:1" x14ac:dyDescent="0.35">
      <c r="A132" s="283"/>
    </row>
    <row r="133" spans="1:1" x14ac:dyDescent="0.35">
      <c r="A133" s="283"/>
    </row>
    <row r="134" spans="1:1" x14ac:dyDescent="0.35">
      <c r="A134" s="283"/>
    </row>
    <row r="135" spans="1:1" x14ac:dyDescent="0.35">
      <c r="A135" s="283"/>
    </row>
    <row r="136" spans="1:1" x14ac:dyDescent="0.35">
      <c r="A136" s="283"/>
    </row>
    <row r="137" spans="1:1" x14ac:dyDescent="0.35">
      <c r="A137" s="283"/>
    </row>
    <row r="138" spans="1:1" x14ac:dyDescent="0.35">
      <c r="A138" s="283"/>
    </row>
    <row r="139" spans="1:1" x14ac:dyDescent="0.35">
      <c r="A139" s="283"/>
    </row>
    <row r="140" spans="1:1" x14ac:dyDescent="0.35">
      <c r="A140" s="283"/>
    </row>
    <row r="141" spans="1:1" x14ac:dyDescent="0.35">
      <c r="A141" s="283"/>
    </row>
    <row r="142" spans="1:1" x14ac:dyDescent="0.35">
      <c r="A142" s="283"/>
    </row>
    <row r="143" spans="1:1" x14ac:dyDescent="0.35">
      <c r="A143" s="283"/>
    </row>
    <row r="144" spans="1:1" x14ac:dyDescent="0.35">
      <c r="A144" s="283"/>
    </row>
    <row r="145" spans="1:1" x14ac:dyDescent="0.35">
      <c r="A145" s="283"/>
    </row>
    <row r="146" spans="1:1" x14ac:dyDescent="0.35">
      <c r="A146" s="283"/>
    </row>
    <row r="147" spans="1:1" x14ac:dyDescent="0.35">
      <c r="A147" s="283"/>
    </row>
    <row r="148" spans="1:1" x14ac:dyDescent="0.35">
      <c r="A148" s="283"/>
    </row>
    <row r="149" spans="1:1" x14ac:dyDescent="0.35">
      <c r="A149" s="283"/>
    </row>
    <row r="150" spans="1:1" x14ac:dyDescent="0.35">
      <c r="A150" s="283"/>
    </row>
    <row r="151" spans="1:1" x14ac:dyDescent="0.35">
      <c r="A151" s="283"/>
    </row>
    <row r="152" spans="1:1" x14ac:dyDescent="0.35">
      <c r="A152" s="283"/>
    </row>
    <row r="153" spans="1:1" x14ac:dyDescent="0.35">
      <c r="A153" s="283"/>
    </row>
    <row r="154" spans="1:1" x14ac:dyDescent="0.35">
      <c r="A154" s="283"/>
    </row>
    <row r="155" spans="1:1" x14ac:dyDescent="0.35">
      <c r="A155" s="283"/>
    </row>
    <row r="156" spans="1:1" x14ac:dyDescent="0.35">
      <c r="A156" s="283"/>
    </row>
    <row r="157" spans="1:1" x14ac:dyDescent="0.35">
      <c r="A157" s="283"/>
    </row>
    <row r="158" spans="1:1" x14ac:dyDescent="0.35">
      <c r="A158" s="283"/>
    </row>
    <row r="159" spans="1:1" x14ac:dyDescent="0.35">
      <c r="A159" s="283"/>
    </row>
    <row r="160" spans="1:1" x14ac:dyDescent="0.35">
      <c r="A160" s="283"/>
    </row>
    <row r="161" spans="1:1" x14ac:dyDescent="0.35">
      <c r="A161" s="283"/>
    </row>
    <row r="162" spans="1:1" x14ac:dyDescent="0.35">
      <c r="A162" s="283"/>
    </row>
    <row r="163" spans="1:1" x14ac:dyDescent="0.35">
      <c r="A163" s="283"/>
    </row>
    <row r="164" spans="1:1" x14ac:dyDescent="0.35">
      <c r="A164" s="283"/>
    </row>
    <row r="165" spans="1:1" x14ac:dyDescent="0.35">
      <c r="A165" s="283"/>
    </row>
    <row r="166" spans="1:1" x14ac:dyDescent="0.35">
      <c r="A166" s="283"/>
    </row>
    <row r="167" spans="1:1" x14ac:dyDescent="0.35">
      <c r="A167" s="283"/>
    </row>
    <row r="168" spans="1:1" x14ac:dyDescent="0.35">
      <c r="A168" s="283"/>
    </row>
    <row r="169" spans="1:1" x14ac:dyDescent="0.35">
      <c r="A169" s="283"/>
    </row>
    <row r="170" spans="1:1" x14ac:dyDescent="0.35">
      <c r="A170" s="283"/>
    </row>
    <row r="171" spans="1:1" x14ac:dyDescent="0.35">
      <c r="A171" s="283"/>
    </row>
    <row r="172" spans="1:1" x14ac:dyDescent="0.35">
      <c r="A172" s="283"/>
    </row>
    <row r="173" spans="1:1" x14ac:dyDescent="0.35">
      <c r="A173" s="283"/>
    </row>
    <row r="174" spans="1:1" x14ac:dyDescent="0.35">
      <c r="A174" s="283"/>
    </row>
    <row r="175" spans="1:1" x14ac:dyDescent="0.35">
      <c r="A175" s="283"/>
    </row>
    <row r="176" spans="1:1" x14ac:dyDescent="0.35">
      <c r="A176" s="283"/>
    </row>
    <row r="177" spans="1:1" x14ac:dyDescent="0.35">
      <c r="A177" s="283"/>
    </row>
    <row r="178" spans="1:1" x14ac:dyDescent="0.35">
      <c r="A178" s="283"/>
    </row>
    <row r="179" spans="1:1" x14ac:dyDescent="0.35">
      <c r="A179" s="283"/>
    </row>
    <row r="180" spans="1:1" x14ac:dyDescent="0.35">
      <c r="A180" s="283"/>
    </row>
    <row r="181" spans="1:1" x14ac:dyDescent="0.35">
      <c r="A181" s="283"/>
    </row>
    <row r="182" spans="1:1" x14ac:dyDescent="0.35">
      <c r="A182" s="283"/>
    </row>
    <row r="183" spans="1:1" x14ac:dyDescent="0.35">
      <c r="A183" s="283"/>
    </row>
    <row r="184" spans="1:1" x14ac:dyDescent="0.35">
      <c r="A184" s="283"/>
    </row>
    <row r="185" spans="1:1" x14ac:dyDescent="0.35">
      <c r="A185" s="283"/>
    </row>
    <row r="186" spans="1:1" x14ac:dyDescent="0.35">
      <c r="A186" s="283"/>
    </row>
    <row r="187" spans="1:1" x14ac:dyDescent="0.35">
      <c r="A187" s="283"/>
    </row>
    <row r="188" spans="1:1" x14ac:dyDescent="0.35">
      <c r="A188" s="283"/>
    </row>
    <row r="189" spans="1:1" x14ac:dyDescent="0.35">
      <c r="A189" s="283"/>
    </row>
    <row r="190" spans="1:1" x14ac:dyDescent="0.35">
      <c r="A190" s="283"/>
    </row>
    <row r="191" spans="1:1" x14ac:dyDescent="0.35">
      <c r="A191" s="283"/>
    </row>
    <row r="192" spans="1:1" x14ac:dyDescent="0.35">
      <c r="A192" s="283"/>
    </row>
    <row r="193" spans="1:1" x14ac:dyDescent="0.35">
      <c r="A193" s="283"/>
    </row>
    <row r="194" spans="1:1" x14ac:dyDescent="0.35">
      <c r="A194" s="283"/>
    </row>
    <row r="195" spans="1:1" x14ac:dyDescent="0.35">
      <c r="A195" s="283"/>
    </row>
    <row r="196" spans="1:1" x14ac:dyDescent="0.35">
      <c r="A196" s="283"/>
    </row>
    <row r="197" spans="1:1" x14ac:dyDescent="0.35">
      <c r="A197" s="283"/>
    </row>
    <row r="198" spans="1:1" x14ac:dyDescent="0.35">
      <c r="A198" s="283"/>
    </row>
    <row r="199" spans="1:1" x14ac:dyDescent="0.35">
      <c r="A199" s="283"/>
    </row>
    <row r="200" spans="1:1" x14ac:dyDescent="0.35">
      <c r="A200" s="283"/>
    </row>
    <row r="201" spans="1:1" x14ac:dyDescent="0.35">
      <c r="A201" s="283"/>
    </row>
    <row r="202" spans="1:1" x14ac:dyDescent="0.35">
      <c r="A202" s="283"/>
    </row>
    <row r="203" spans="1:1" x14ac:dyDescent="0.35">
      <c r="A203" s="283"/>
    </row>
    <row r="204" spans="1:1" x14ac:dyDescent="0.35">
      <c r="A204" s="283"/>
    </row>
    <row r="205" spans="1:1" x14ac:dyDescent="0.35">
      <c r="A205" s="283"/>
    </row>
    <row r="206" spans="1:1" x14ac:dyDescent="0.35">
      <c r="A206" s="283"/>
    </row>
    <row r="207" spans="1:1" x14ac:dyDescent="0.35">
      <c r="A207" s="283"/>
    </row>
    <row r="208" spans="1:1" x14ac:dyDescent="0.35">
      <c r="A208" s="283"/>
    </row>
    <row r="209" spans="1:1" x14ac:dyDescent="0.35">
      <c r="A209" s="283"/>
    </row>
    <row r="210" spans="1:1" x14ac:dyDescent="0.35">
      <c r="A210" s="283"/>
    </row>
    <row r="211" spans="1:1" x14ac:dyDescent="0.35">
      <c r="A211" s="283"/>
    </row>
    <row r="212" spans="1:1" x14ac:dyDescent="0.35">
      <c r="A212" s="283"/>
    </row>
    <row r="213" spans="1:1" x14ac:dyDescent="0.35">
      <c r="A213" s="283"/>
    </row>
    <row r="214" spans="1:1" x14ac:dyDescent="0.35">
      <c r="A214" s="283"/>
    </row>
    <row r="215" spans="1:1" x14ac:dyDescent="0.35">
      <c r="A215" s="283"/>
    </row>
    <row r="216" spans="1:1" x14ac:dyDescent="0.35">
      <c r="A216" s="283"/>
    </row>
    <row r="217" spans="1:1" x14ac:dyDescent="0.35">
      <c r="A217" s="283"/>
    </row>
    <row r="218" spans="1:1" x14ac:dyDescent="0.35">
      <c r="A218" s="283"/>
    </row>
    <row r="219" spans="1:1" x14ac:dyDescent="0.35">
      <c r="A219" s="283"/>
    </row>
    <row r="220" spans="1:1" x14ac:dyDescent="0.35">
      <c r="A220" s="283"/>
    </row>
    <row r="221" spans="1:1" x14ac:dyDescent="0.35">
      <c r="A221" s="283"/>
    </row>
    <row r="222" spans="1:1" x14ac:dyDescent="0.35">
      <c r="A222" s="283"/>
    </row>
    <row r="223" spans="1:1" x14ac:dyDescent="0.35">
      <c r="A223" s="283"/>
    </row>
    <row r="224" spans="1:1" x14ac:dyDescent="0.35">
      <c r="A224" s="283"/>
    </row>
    <row r="225" spans="1:1" x14ac:dyDescent="0.35">
      <c r="A225" s="283"/>
    </row>
    <row r="226" spans="1:1" x14ac:dyDescent="0.35">
      <c r="A226" s="283"/>
    </row>
    <row r="227" spans="1:1" x14ac:dyDescent="0.35">
      <c r="A227" s="283"/>
    </row>
    <row r="228" spans="1:1" x14ac:dyDescent="0.35">
      <c r="A228" s="283"/>
    </row>
    <row r="229" spans="1:1" x14ac:dyDescent="0.35">
      <c r="A229" s="283"/>
    </row>
    <row r="230" spans="1:1" x14ac:dyDescent="0.35">
      <c r="A230" s="283"/>
    </row>
    <row r="231" spans="1:1" x14ac:dyDescent="0.35">
      <c r="A231" s="283"/>
    </row>
    <row r="232" spans="1:1" x14ac:dyDescent="0.35">
      <c r="A232" s="283"/>
    </row>
    <row r="233" spans="1:1" x14ac:dyDescent="0.35">
      <c r="A233" s="283"/>
    </row>
    <row r="234" spans="1:1" x14ac:dyDescent="0.35">
      <c r="A234" s="283"/>
    </row>
    <row r="235" spans="1:1" x14ac:dyDescent="0.35">
      <c r="A235" s="283"/>
    </row>
    <row r="236" spans="1:1" x14ac:dyDescent="0.35">
      <c r="A236" s="283"/>
    </row>
    <row r="237" spans="1:1" x14ac:dyDescent="0.35">
      <c r="A237" s="283"/>
    </row>
    <row r="238" spans="1:1" x14ac:dyDescent="0.35">
      <c r="A238" s="283"/>
    </row>
    <row r="239" spans="1:1" x14ac:dyDescent="0.35">
      <c r="A239" s="283"/>
    </row>
    <row r="240" spans="1:1" x14ac:dyDescent="0.35">
      <c r="A240" s="283"/>
    </row>
    <row r="241" spans="1:1" x14ac:dyDescent="0.35">
      <c r="A241" s="283"/>
    </row>
    <row r="242" spans="1:1" x14ac:dyDescent="0.35">
      <c r="A242" s="283"/>
    </row>
    <row r="243" spans="1:1" x14ac:dyDescent="0.35">
      <c r="A243" s="283"/>
    </row>
    <row r="244" spans="1:1" x14ac:dyDescent="0.35">
      <c r="A244" s="283"/>
    </row>
    <row r="245" spans="1:1" x14ac:dyDescent="0.35">
      <c r="A245" s="283"/>
    </row>
    <row r="246" spans="1:1" x14ac:dyDescent="0.35">
      <c r="A246" s="283"/>
    </row>
    <row r="247" spans="1:1" x14ac:dyDescent="0.35">
      <c r="A247" s="283"/>
    </row>
    <row r="248" spans="1:1" x14ac:dyDescent="0.35">
      <c r="A248" s="283"/>
    </row>
    <row r="249" spans="1:1" x14ac:dyDescent="0.35">
      <c r="A249" s="283"/>
    </row>
    <row r="250" spans="1:1" x14ac:dyDescent="0.35">
      <c r="A250" s="283"/>
    </row>
    <row r="251" spans="1:1" x14ac:dyDescent="0.35">
      <c r="A251" s="283"/>
    </row>
    <row r="252" spans="1:1" x14ac:dyDescent="0.35">
      <c r="A252" s="283"/>
    </row>
    <row r="253" spans="1:1" x14ac:dyDescent="0.35">
      <c r="A253" s="283"/>
    </row>
    <row r="254" spans="1:1" x14ac:dyDescent="0.35">
      <c r="A254" s="283"/>
    </row>
    <row r="255" spans="1:1" x14ac:dyDescent="0.35">
      <c r="A255" s="283"/>
    </row>
    <row r="256" spans="1:1" x14ac:dyDescent="0.35">
      <c r="A256" s="283"/>
    </row>
    <row r="257" spans="1:1" x14ac:dyDescent="0.35">
      <c r="A257" s="283"/>
    </row>
    <row r="258" spans="1:1" x14ac:dyDescent="0.35">
      <c r="A258" s="283"/>
    </row>
    <row r="259" spans="1:1" x14ac:dyDescent="0.35">
      <c r="A259" s="283"/>
    </row>
    <row r="260" spans="1:1" x14ac:dyDescent="0.35">
      <c r="A260" s="283"/>
    </row>
    <row r="261" spans="1:1" x14ac:dyDescent="0.35">
      <c r="A261" s="283"/>
    </row>
    <row r="262" spans="1:1" x14ac:dyDescent="0.35">
      <c r="A262" s="283"/>
    </row>
    <row r="263" spans="1:1" x14ac:dyDescent="0.35">
      <c r="A263" s="283"/>
    </row>
    <row r="264" spans="1:1" x14ac:dyDescent="0.35">
      <c r="A264" s="283"/>
    </row>
    <row r="265" spans="1:1" x14ac:dyDescent="0.35">
      <c r="A265" s="283"/>
    </row>
    <row r="266" spans="1:1" x14ac:dyDescent="0.35">
      <c r="A266" s="283"/>
    </row>
    <row r="267" spans="1:1" x14ac:dyDescent="0.35">
      <c r="A267" s="283"/>
    </row>
    <row r="268" spans="1:1" x14ac:dyDescent="0.35">
      <c r="A268" s="283"/>
    </row>
    <row r="269" spans="1:1" x14ac:dyDescent="0.35">
      <c r="A269" s="283"/>
    </row>
    <row r="270" spans="1:1" x14ac:dyDescent="0.35">
      <c r="A270" s="283"/>
    </row>
    <row r="271" spans="1:1" x14ac:dyDescent="0.35">
      <c r="A271" s="283"/>
    </row>
    <row r="272" spans="1:1" x14ac:dyDescent="0.35">
      <c r="A272" s="283"/>
    </row>
    <row r="273" spans="1:1" x14ac:dyDescent="0.35">
      <c r="A273" s="283"/>
    </row>
    <row r="274" spans="1:1" x14ac:dyDescent="0.35">
      <c r="A274" s="283"/>
    </row>
    <row r="275" spans="1:1" x14ac:dyDescent="0.35">
      <c r="A275" s="283"/>
    </row>
    <row r="276" spans="1:1" x14ac:dyDescent="0.35">
      <c r="A276" s="283"/>
    </row>
    <row r="277" spans="1:1" x14ac:dyDescent="0.35">
      <c r="A277" s="283"/>
    </row>
    <row r="278" spans="1:1" x14ac:dyDescent="0.35">
      <c r="A278" s="283"/>
    </row>
    <row r="279" spans="1:1" x14ac:dyDescent="0.35">
      <c r="A279" s="283"/>
    </row>
    <row r="280" spans="1:1" x14ac:dyDescent="0.35">
      <c r="A280" s="283"/>
    </row>
    <row r="281" spans="1:1" x14ac:dyDescent="0.35">
      <c r="A281" s="283"/>
    </row>
    <row r="282" spans="1:1" x14ac:dyDescent="0.35">
      <c r="A282" s="283"/>
    </row>
    <row r="283" spans="1:1" x14ac:dyDescent="0.35">
      <c r="A283" s="283"/>
    </row>
    <row r="284" spans="1:1" x14ac:dyDescent="0.35">
      <c r="A284" s="283"/>
    </row>
    <row r="285" spans="1:1" x14ac:dyDescent="0.35">
      <c r="A285" s="283"/>
    </row>
    <row r="286" spans="1:1" x14ac:dyDescent="0.35">
      <c r="A286" s="283"/>
    </row>
    <row r="287" spans="1:1" x14ac:dyDescent="0.35">
      <c r="A287" s="283"/>
    </row>
    <row r="288" spans="1:1" x14ac:dyDescent="0.35">
      <c r="A288" s="283"/>
    </row>
    <row r="289" spans="1:1" x14ac:dyDescent="0.35">
      <c r="A289" s="283"/>
    </row>
    <row r="290" spans="1:1" x14ac:dyDescent="0.35">
      <c r="A290" s="283"/>
    </row>
    <row r="291" spans="1:1" x14ac:dyDescent="0.35">
      <c r="A291" s="283"/>
    </row>
    <row r="292" spans="1:1" x14ac:dyDescent="0.35">
      <c r="A292" s="283"/>
    </row>
    <row r="293" spans="1:1" x14ac:dyDescent="0.35">
      <c r="A293" s="283"/>
    </row>
    <row r="294" spans="1:1" x14ac:dyDescent="0.35">
      <c r="A294" s="283"/>
    </row>
    <row r="295" spans="1:1" x14ac:dyDescent="0.35">
      <c r="A295" s="283"/>
    </row>
    <row r="296" spans="1:1" x14ac:dyDescent="0.35">
      <c r="A296" s="283"/>
    </row>
    <row r="297" spans="1:1" x14ac:dyDescent="0.35">
      <c r="A297" s="283"/>
    </row>
    <row r="298" spans="1:1" x14ac:dyDescent="0.35">
      <c r="A298" s="283"/>
    </row>
    <row r="299" spans="1:1" x14ac:dyDescent="0.35">
      <c r="A299" s="283"/>
    </row>
    <row r="300" spans="1:1" x14ac:dyDescent="0.35">
      <c r="A300" s="283"/>
    </row>
    <row r="301" spans="1:1" x14ac:dyDescent="0.35">
      <c r="A301" s="283"/>
    </row>
    <row r="302" spans="1:1" x14ac:dyDescent="0.35">
      <c r="A302" s="283"/>
    </row>
    <row r="303" spans="1:1" x14ac:dyDescent="0.35">
      <c r="A303" s="283"/>
    </row>
    <row r="304" spans="1:1" x14ac:dyDescent="0.35">
      <c r="A304" s="283"/>
    </row>
    <row r="305" spans="1:1" x14ac:dyDescent="0.35">
      <c r="A305" s="283"/>
    </row>
    <row r="306" spans="1:1" x14ac:dyDescent="0.35">
      <c r="A306" s="283"/>
    </row>
    <row r="307" spans="1:1" x14ac:dyDescent="0.35">
      <c r="A307" s="283"/>
    </row>
    <row r="308" spans="1:1" x14ac:dyDescent="0.35">
      <c r="A308" s="283"/>
    </row>
    <row r="309" spans="1:1" x14ac:dyDescent="0.35">
      <c r="A309" s="283"/>
    </row>
    <row r="310" spans="1:1" x14ac:dyDescent="0.35">
      <c r="A310" s="283"/>
    </row>
    <row r="311" spans="1:1" x14ac:dyDescent="0.35">
      <c r="A311" s="283"/>
    </row>
    <row r="312" spans="1:1" x14ac:dyDescent="0.35">
      <c r="A312" s="283"/>
    </row>
    <row r="313" spans="1:1" x14ac:dyDescent="0.35">
      <c r="A313" s="283"/>
    </row>
    <row r="314" spans="1:1" x14ac:dyDescent="0.35">
      <c r="A314" s="283"/>
    </row>
    <row r="315" spans="1:1" x14ac:dyDescent="0.35">
      <c r="A315" s="283"/>
    </row>
    <row r="316" spans="1:1" x14ac:dyDescent="0.35">
      <c r="A316" s="283"/>
    </row>
    <row r="317" spans="1:1" x14ac:dyDescent="0.35">
      <c r="A317" s="283"/>
    </row>
    <row r="318" spans="1:1" x14ac:dyDescent="0.35">
      <c r="A318" s="283"/>
    </row>
    <row r="319" spans="1:1" x14ac:dyDescent="0.35">
      <c r="A319" s="283"/>
    </row>
    <row r="320" spans="1:1" x14ac:dyDescent="0.35">
      <c r="A320" s="283"/>
    </row>
    <row r="321" spans="1:1" x14ac:dyDescent="0.35">
      <c r="A321" s="283"/>
    </row>
    <row r="322" spans="1:1" x14ac:dyDescent="0.35">
      <c r="A322" s="283"/>
    </row>
    <row r="323" spans="1:1" x14ac:dyDescent="0.35">
      <c r="A323" s="283"/>
    </row>
    <row r="324" spans="1:1" x14ac:dyDescent="0.35">
      <c r="A324" s="283"/>
    </row>
    <row r="325" spans="1:1" x14ac:dyDescent="0.35">
      <c r="A325" s="283"/>
    </row>
    <row r="326" spans="1:1" x14ac:dyDescent="0.35">
      <c r="A326" s="283"/>
    </row>
    <row r="327" spans="1:1" x14ac:dyDescent="0.35">
      <c r="A327" s="283"/>
    </row>
    <row r="328" spans="1:1" x14ac:dyDescent="0.35">
      <c r="A328" s="283"/>
    </row>
    <row r="329" spans="1:1" x14ac:dyDescent="0.35">
      <c r="A329" s="283"/>
    </row>
    <row r="330" spans="1:1" x14ac:dyDescent="0.35">
      <c r="A330" s="283"/>
    </row>
    <row r="331" spans="1:1" x14ac:dyDescent="0.35">
      <c r="A331" s="283"/>
    </row>
    <row r="332" spans="1:1" x14ac:dyDescent="0.35">
      <c r="A332" s="283"/>
    </row>
    <row r="333" spans="1:1" x14ac:dyDescent="0.35">
      <c r="A333" s="283"/>
    </row>
    <row r="334" spans="1:1" x14ac:dyDescent="0.35">
      <c r="A334" s="283"/>
    </row>
    <row r="335" spans="1:1" x14ac:dyDescent="0.35">
      <c r="A335" s="283"/>
    </row>
    <row r="336" spans="1:1" x14ac:dyDescent="0.35">
      <c r="A336" s="283"/>
    </row>
    <row r="337" spans="1:1" x14ac:dyDescent="0.35">
      <c r="A337" s="283"/>
    </row>
    <row r="338" spans="1:1" x14ac:dyDescent="0.35">
      <c r="A338" s="283"/>
    </row>
    <row r="339" spans="1:1" x14ac:dyDescent="0.35">
      <c r="A339" s="283"/>
    </row>
    <row r="340" spans="1:1" x14ac:dyDescent="0.35">
      <c r="A340" s="283"/>
    </row>
    <row r="341" spans="1:1" x14ac:dyDescent="0.35">
      <c r="A341" s="283"/>
    </row>
    <row r="342" spans="1:1" x14ac:dyDescent="0.35">
      <c r="A342" s="283"/>
    </row>
    <row r="343" spans="1:1" x14ac:dyDescent="0.35">
      <c r="A343" s="283"/>
    </row>
    <row r="344" spans="1:1" x14ac:dyDescent="0.35">
      <c r="A344" s="283"/>
    </row>
    <row r="345" spans="1:1" x14ac:dyDescent="0.35">
      <c r="A345" s="283"/>
    </row>
    <row r="346" spans="1:1" x14ac:dyDescent="0.35">
      <c r="A346" s="283"/>
    </row>
    <row r="347" spans="1:1" x14ac:dyDescent="0.35">
      <c r="A347" s="283"/>
    </row>
    <row r="348" spans="1:1" x14ac:dyDescent="0.35">
      <c r="A348" s="283"/>
    </row>
    <row r="349" spans="1:1" x14ac:dyDescent="0.35">
      <c r="A349" s="283"/>
    </row>
    <row r="350" spans="1:1" x14ac:dyDescent="0.35">
      <c r="A350" s="283"/>
    </row>
    <row r="351" spans="1:1" x14ac:dyDescent="0.35">
      <c r="A351" s="283"/>
    </row>
    <row r="352" spans="1:1" x14ac:dyDescent="0.35">
      <c r="A352" s="283"/>
    </row>
    <row r="353" spans="1:1" x14ac:dyDescent="0.35">
      <c r="A353" s="283"/>
    </row>
    <row r="354" spans="1:1" x14ac:dyDescent="0.35">
      <c r="A354" s="283"/>
    </row>
    <row r="355" spans="1:1" x14ac:dyDescent="0.35">
      <c r="A355" s="283"/>
    </row>
    <row r="356" spans="1:1" x14ac:dyDescent="0.35">
      <c r="A356" s="283"/>
    </row>
    <row r="357" spans="1:1" x14ac:dyDescent="0.35">
      <c r="A357" s="283"/>
    </row>
    <row r="358" spans="1:1" x14ac:dyDescent="0.35">
      <c r="A358" s="283"/>
    </row>
    <row r="359" spans="1:1" x14ac:dyDescent="0.35">
      <c r="A359" s="283"/>
    </row>
    <row r="360" spans="1:1" x14ac:dyDescent="0.35">
      <c r="A360" s="283"/>
    </row>
    <row r="361" spans="1:1" x14ac:dyDescent="0.35">
      <c r="A361" s="283"/>
    </row>
    <row r="362" spans="1:1" x14ac:dyDescent="0.35">
      <c r="A362" s="283"/>
    </row>
    <row r="363" spans="1:1" x14ac:dyDescent="0.35">
      <c r="A363" s="283"/>
    </row>
    <row r="364" spans="1:1" x14ac:dyDescent="0.35">
      <c r="A364" s="283"/>
    </row>
    <row r="365" spans="1:1" x14ac:dyDescent="0.35">
      <c r="A365" s="283"/>
    </row>
    <row r="366" spans="1:1" x14ac:dyDescent="0.35">
      <c r="A366" s="283"/>
    </row>
    <row r="367" spans="1:1" x14ac:dyDescent="0.35">
      <c r="A367" s="283"/>
    </row>
    <row r="368" spans="1:1" x14ac:dyDescent="0.35">
      <c r="A368" s="283"/>
    </row>
    <row r="369" spans="1:1" x14ac:dyDescent="0.35">
      <c r="A369" s="283"/>
    </row>
    <row r="370" spans="1:1" x14ac:dyDescent="0.35">
      <c r="A370" s="283"/>
    </row>
    <row r="371" spans="1:1" x14ac:dyDescent="0.35">
      <c r="A371" s="283"/>
    </row>
    <row r="372" spans="1:1" x14ac:dyDescent="0.35">
      <c r="A372" s="283"/>
    </row>
    <row r="373" spans="1:1" x14ac:dyDescent="0.35">
      <c r="A373" s="283"/>
    </row>
    <row r="374" spans="1:1" x14ac:dyDescent="0.35">
      <c r="A374" s="283"/>
    </row>
    <row r="375" spans="1:1" x14ac:dyDescent="0.35">
      <c r="A375" s="283"/>
    </row>
    <row r="376" spans="1:1" x14ac:dyDescent="0.35">
      <c r="A376" s="283"/>
    </row>
    <row r="377" spans="1:1" x14ac:dyDescent="0.35">
      <c r="A377" s="283"/>
    </row>
    <row r="378" spans="1:1" x14ac:dyDescent="0.35">
      <c r="A378" s="283"/>
    </row>
    <row r="379" spans="1:1" x14ac:dyDescent="0.35">
      <c r="A379" s="283"/>
    </row>
    <row r="380" spans="1:1" x14ac:dyDescent="0.35">
      <c r="A380" s="283"/>
    </row>
    <row r="381" spans="1:1" x14ac:dyDescent="0.35">
      <c r="A381" s="283"/>
    </row>
    <row r="382" spans="1:1" x14ac:dyDescent="0.35">
      <c r="A382" s="283"/>
    </row>
    <row r="383" spans="1:1" x14ac:dyDescent="0.35">
      <c r="A383" s="283"/>
    </row>
    <row r="384" spans="1:1" x14ac:dyDescent="0.35">
      <c r="A384" s="283"/>
    </row>
    <row r="385" spans="1:1" x14ac:dyDescent="0.35">
      <c r="A385" s="283"/>
    </row>
    <row r="386" spans="1:1" x14ac:dyDescent="0.35">
      <c r="A386" s="283"/>
    </row>
    <row r="387" spans="1:1" x14ac:dyDescent="0.35">
      <c r="A387" s="283"/>
    </row>
    <row r="388" spans="1:1" x14ac:dyDescent="0.35">
      <c r="A388" s="283"/>
    </row>
    <row r="389" spans="1:1" x14ac:dyDescent="0.35">
      <c r="A389" s="283"/>
    </row>
    <row r="390" spans="1:1" x14ac:dyDescent="0.35">
      <c r="A390" s="283"/>
    </row>
    <row r="391" spans="1:1" x14ac:dyDescent="0.35">
      <c r="A391" s="283"/>
    </row>
    <row r="392" spans="1:1" x14ac:dyDescent="0.35">
      <c r="A392" s="283"/>
    </row>
    <row r="393" spans="1:1" x14ac:dyDescent="0.35">
      <c r="A393" s="283"/>
    </row>
    <row r="394" spans="1:1" x14ac:dyDescent="0.35">
      <c r="A394" s="283"/>
    </row>
    <row r="395" spans="1:1" x14ac:dyDescent="0.35">
      <c r="A395" s="283"/>
    </row>
    <row r="396" spans="1:1" x14ac:dyDescent="0.35">
      <c r="A396" s="283"/>
    </row>
    <row r="397" spans="1:1" x14ac:dyDescent="0.35">
      <c r="A397" s="283"/>
    </row>
    <row r="398" spans="1:1" x14ac:dyDescent="0.35">
      <c r="A398" s="283"/>
    </row>
    <row r="399" spans="1:1" x14ac:dyDescent="0.35">
      <c r="A399" s="283"/>
    </row>
    <row r="400" spans="1:1" x14ac:dyDescent="0.35">
      <c r="A400" s="283"/>
    </row>
    <row r="401" spans="1:1" x14ac:dyDescent="0.35">
      <c r="A401" s="283"/>
    </row>
    <row r="402" spans="1:1" x14ac:dyDescent="0.35">
      <c r="A402" s="283"/>
    </row>
    <row r="403" spans="1:1" x14ac:dyDescent="0.35">
      <c r="A403" s="283"/>
    </row>
    <row r="404" spans="1:1" x14ac:dyDescent="0.35">
      <c r="A404" s="283"/>
    </row>
    <row r="405" spans="1:1" x14ac:dyDescent="0.35">
      <c r="A405" s="283"/>
    </row>
    <row r="406" spans="1:1" x14ac:dyDescent="0.35">
      <c r="A406" s="283"/>
    </row>
    <row r="407" spans="1:1" x14ac:dyDescent="0.35">
      <c r="A407" s="283"/>
    </row>
    <row r="408" spans="1:1" x14ac:dyDescent="0.35">
      <c r="A408" s="283"/>
    </row>
    <row r="409" spans="1:1" x14ac:dyDescent="0.35">
      <c r="A409" s="283"/>
    </row>
    <row r="410" spans="1:1" x14ac:dyDescent="0.35">
      <c r="A410" s="283"/>
    </row>
    <row r="411" spans="1:1" x14ac:dyDescent="0.35">
      <c r="A411" s="283"/>
    </row>
    <row r="412" spans="1:1" x14ac:dyDescent="0.35">
      <c r="A412" s="283"/>
    </row>
    <row r="413" spans="1:1" x14ac:dyDescent="0.35">
      <c r="A413" s="283"/>
    </row>
    <row r="414" spans="1:1" x14ac:dyDescent="0.35">
      <c r="A414" s="283"/>
    </row>
    <row r="415" spans="1:1" x14ac:dyDescent="0.35">
      <c r="A415" s="283"/>
    </row>
    <row r="416" spans="1:1" x14ac:dyDescent="0.35">
      <c r="A416" s="283"/>
    </row>
    <row r="417" spans="1:1" x14ac:dyDescent="0.35">
      <c r="A417" s="283"/>
    </row>
    <row r="418" spans="1:1" x14ac:dyDescent="0.35">
      <c r="A418" s="283"/>
    </row>
    <row r="419" spans="1:1" x14ac:dyDescent="0.35">
      <c r="A419" s="283"/>
    </row>
    <row r="420" spans="1:1" x14ac:dyDescent="0.35">
      <c r="A420" s="283"/>
    </row>
    <row r="421" spans="1:1" x14ac:dyDescent="0.35">
      <c r="A421" s="283"/>
    </row>
    <row r="422" spans="1:1" x14ac:dyDescent="0.35">
      <c r="A422" s="283"/>
    </row>
    <row r="423" spans="1:1" x14ac:dyDescent="0.35">
      <c r="A423" s="283"/>
    </row>
    <row r="424" spans="1:1" x14ac:dyDescent="0.35">
      <c r="A424" s="283"/>
    </row>
    <row r="425" spans="1:1" x14ac:dyDescent="0.35">
      <c r="A425" s="283"/>
    </row>
    <row r="426" spans="1:1" x14ac:dyDescent="0.35">
      <c r="A426" s="283"/>
    </row>
    <row r="427" spans="1:1" x14ac:dyDescent="0.35">
      <c r="A427" s="283"/>
    </row>
    <row r="428" spans="1:1" x14ac:dyDescent="0.35">
      <c r="A428" s="283"/>
    </row>
    <row r="429" spans="1:1" x14ac:dyDescent="0.35">
      <c r="A429" s="283"/>
    </row>
    <row r="430" spans="1:1" x14ac:dyDescent="0.35">
      <c r="A430" s="283"/>
    </row>
    <row r="431" spans="1:1" x14ac:dyDescent="0.35">
      <c r="A431" s="283"/>
    </row>
    <row r="432" spans="1:1" x14ac:dyDescent="0.35">
      <c r="A432" s="283"/>
    </row>
    <row r="433" spans="1:1" x14ac:dyDescent="0.35">
      <c r="A433" s="283"/>
    </row>
    <row r="434" spans="1:1" x14ac:dyDescent="0.35">
      <c r="A434" s="283"/>
    </row>
    <row r="435" spans="1:1" x14ac:dyDescent="0.35">
      <c r="A435" s="283"/>
    </row>
    <row r="436" spans="1:1" x14ac:dyDescent="0.35">
      <c r="A436" s="283"/>
    </row>
    <row r="437" spans="1:1" x14ac:dyDescent="0.35">
      <c r="A437" s="283"/>
    </row>
    <row r="438" spans="1:1" x14ac:dyDescent="0.35">
      <c r="A438" s="283"/>
    </row>
    <row r="439" spans="1:1" x14ac:dyDescent="0.35">
      <c r="A439" s="283"/>
    </row>
    <row r="440" spans="1:1" x14ac:dyDescent="0.35">
      <c r="A440" s="283"/>
    </row>
    <row r="441" spans="1:1" x14ac:dyDescent="0.35">
      <c r="A441" s="283"/>
    </row>
    <row r="442" spans="1:1" x14ac:dyDescent="0.35">
      <c r="A442" s="283"/>
    </row>
    <row r="443" spans="1:1" x14ac:dyDescent="0.35">
      <c r="A443" s="283"/>
    </row>
    <row r="444" spans="1:1" x14ac:dyDescent="0.35">
      <c r="A444" s="283"/>
    </row>
    <row r="445" spans="1:1" x14ac:dyDescent="0.35">
      <c r="A445" s="283"/>
    </row>
    <row r="446" spans="1:1" x14ac:dyDescent="0.35">
      <c r="A446" s="283"/>
    </row>
    <row r="447" spans="1:1" x14ac:dyDescent="0.35">
      <c r="A447" s="283"/>
    </row>
    <row r="448" spans="1:1" x14ac:dyDescent="0.35">
      <c r="A448" s="283"/>
    </row>
    <row r="449" spans="1:1" x14ac:dyDescent="0.35">
      <c r="A449" s="283"/>
    </row>
    <row r="450" spans="1:1" x14ac:dyDescent="0.35">
      <c r="A450" s="283"/>
    </row>
    <row r="451" spans="1:1" x14ac:dyDescent="0.35">
      <c r="A451" s="283"/>
    </row>
    <row r="452" spans="1:1" x14ac:dyDescent="0.35">
      <c r="A452" s="283"/>
    </row>
    <row r="453" spans="1:1" x14ac:dyDescent="0.35">
      <c r="A453" s="283"/>
    </row>
    <row r="454" spans="1:1" x14ac:dyDescent="0.35">
      <c r="A454" s="283"/>
    </row>
    <row r="455" spans="1:1" x14ac:dyDescent="0.35">
      <c r="A455" s="283"/>
    </row>
    <row r="456" spans="1:1" x14ac:dyDescent="0.35">
      <c r="A456" s="283"/>
    </row>
    <row r="457" spans="1:1" x14ac:dyDescent="0.35">
      <c r="A457" s="283"/>
    </row>
    <row r="458" spans="1:1" x14ac:dyDescent="0.35">
      <c r="A458" s="283"/>
    </row>
    <row r="459" spans="1:1" x14ac:dyDescent="0.35">
      <c r="A459" s="283"/>
    </row>
    <row r="460" spans="1:1" x14ac:dyDescent="0.35">
      <c r="A460" s="283"/>
    </row>
    <row r="461" spans="1:1" x14ac:dyDescent="0.35">
      <c r="A461" s="283"/>
    </row>
    <row r="462" spans="1:1" x14ac:dyDescent="0.35">
      <c r="A462" s="283"/>
    </row>
    <row r="463" spans="1:1" x14ac:dyDescent="0.35">
      <c r="A463" s="283"/>
    </row>
    <row r="464" spans="1:1" x14ac:dyDescent="0.35">
      <c r="A464" s="283"/>
    </row>
    <row r="465" spans="1:1" x14ac:dyDescent="0.35">
      <c r="A465" s="283"/>
    </row>
    <row r="466" spans="1:1" x14ac:dyDescent="0.35">
      <c r="A466" s="283"/>
    </row>
    <row r="467" spans="1:1" x14ac:dyDescent="0.35">
      <c r="A467" s="283"/>
    </row>
    <row r="468" spans="1:1" x14ac:dyDescent="0.35">
      <c r="A468" s="283"/>
    </row>
    <row r="469" spans="1:1" x14ac:dyDescent="0.35">
      <c r="A469" s="283"/>
    </row>
    <row r="470" spans="1:1" x14ac:dyDescent="0.35">
      <c r="A470" s="283"/>
    </row>
    <row r="471" spans="1:1" x14ac:dyDescent="0.35">
      <c r="A471" s="283"/>
    </row>
    <row r="472" spans="1:1" x14ac:dyDescent="0.35">
      <c r="A472" s="283"/>
    </row>
    <row r="473" spans="1:1" x14ac:dyDescent="0.35">
      <c r="A473" s="283"/>
    </row>
    <row r="474" spans="1:1" x14ac:dyDescent="0.35">
      <c r="A474" s="283"/>
    </row>
    <row r="475" spans="1:1" x14ac:dyDescent="0.35">
      <c r="A475" s="283"/>
    </row>
    <row r="476" spans="1:1" x14ac:dyDescent="0.35">
      <c r="A476" s="283"/>
    </row>
    <row r="477" spans="1:1" x14ac:dyDescent="0.35">
      <c r="A477" s="283"/>
    </row>
    <row r="478" spans="1:1" x14ac:dyDescent="0.35">
      <c r="A478" s="283"/>
    </row>
    <row r="479" spans="1:1" x14ac:dyDescent="0.35">
      <c r="A479" s="283"/>
    </row>
    <row r="480" spans="1:1" x14ac:dyDescent="0.35">
      <c r="A480" s="283"/>
    </row>
    <row r="481" spans="1:1" x14ac:dyDescent="0.35">
      <c r="A481" s="283"/>
    </row>
    <row r="482" spans="1:1" x14ac:dyDescent="0.35">
      <c r="A482" s="283"/>
    </row>
    <row r="483" spans="1:1" x14ac:dyDescent="0.35">
      <c r="A483" s="283"/>
    </row>
    <row r="484" spans="1:1" x14ac:dyDescent="0.35">
      <c r="A484" s="283"/>
    </row>
    <row r="485" spans="1:1" x14ac:dyDescent="0.35">
      <c r="A485" s="283"/>
    </row>
    <row r="486" spans="1:1" x14ac:dyDescent="0.35">
      <c r="A486" s="283"/>
    </row>
    <row r="487" spans="1:1" x14ac:dyDescent="0.35">
      <c r="A487" s="283"/>
    </row>
    <row r="488" spans="1:1" x14ac:dyDescent="0.35">
      <c r="A488" s="283"/>
    </row>
    <row r="489" spans="1:1" x14ac:dyDescent="0.35">
      <c r="A489" s="283"/>
    </row>
    <row r="490" spans="1:1" x14ac:dyDescent="0.35">
      <c r="A490" s="283"/>
    </row>
    <row r="491" spans="1:1" x14ac:dyDescent="0.35">
      <c r="A491" s="283"/>
    </row>
    <row r="492" spans="1:1" x14ac:dyDescent="0.35">
      <c r="A492" s="283"/>
    </row>
    <row r="493" spans="1:1" x14ac:dyDescent="0.35">
      <c r="A493" s="283"/>
    </row>
    <row r="494" spans="1:1" x14ac:dyDescent="0.35">
      <c r="A494" s="283"/>
    </row>
    <row r="495" spans="1:1" x14ac:dyDescent="0.35">
      <c r="A495" s="283"/>
    </row>
    <row r="496" spans="1:1" x14ac:dyDescent="0.35">
      <c r="A496" s="283"/>
    </row>
    <row r="497" spans="1:1" x14ac:dyDescent="0.35">
      <c r="A497" s="283"/>
    </row>
    <row r="498" spans="1:1" x14ac:dyDescent="0.35">
      <c r="A498" s="283"/>
    </row>
    <row r="499" spans="1:1" x14ac:dyDescent="0.35">
      <c r="A499" s="283"/>
    </row>
    <row r="500" spans="1:1" x14ac:dyDescent="0.35">
      <c r="A500" s="283"/>
    </row>
    <row r="501" spans="1:1" x14ac:dyDescent="0.35">
      <c r="A501" s="283"/>
    </row>
    <row r="502" spans="1:1" x14ac:dyDescent="0.35">
      <c r="A502" s="283"/>
    </row>
    <row r="503" spans="1:1" x14ac:dyDescent="0.35">
      <c r="A503" s="283"/>
    </row>
    <row r="504" spans="1:1" x14ac:dyDescent="0.35">
      <c r="A504" s="283"/>
    </row>
    <row r="505" spans="1:1" x14ac:dyDescent="0.35">
      <c r="A505" s="283"/>
    </row>
    <row r="506" spans="1:1" x14ac:dyDescent="0.35">
      <c r="A506" s="283"/>
    </row>
    <row r="507" spans="1:1" x14ac:dyDescent="0.35">
      <c r="A507" s="283"/>
    </row>
    <row r="508" spans="1:1" x14ac:dyDescent="0.35">
      <c r="A508" s="283"/>
    </row>
    <row r="509" spans="1:1" x14ac:dyDescent="0.35">
      <c r="A509" s="283"/>
    </row>
    <row r="510" spans="1:1" x14ac:dyDescent="0.35">
      <c r="A510" s="283"/>
    </row>
    <row r="511" spans="1:1" x14ac:dyDescent="0.35">
      <c r="A511" s="283"/>
    </row>
    <row r="512" spans="1:1" x14ac:dyDescent="0.35">
      <c r="A512" s="283"/>
    </row>
    <row r="513" spans="1:1" x14ac:dyDescent="0.35">
      <c r="A513" s="283"/>
    </row>
    <row r="514" spans="1:1" x14ac:dyDescent="0.35">
      <c r="A514" s="283"/>
    </row>
    <row r="515" spans="1:1" x14ac:dyDescent="0.35">
      <c r="A515" s="283"/>
    </row>
    <row r="516" spans="1:1" x14ac:dyDescent="0.35">
      <c r="A516" s="283"/>
    </row>
    <row r="517" spans="1:1" x14ac:dyDescent="0.35">
      <c r="A517" s="283"/>
    </row>
    <row r="518" spans="1:1" x14ac:dyDescent="0.35">
      <c r="A518" s="283"/>
    </row>
    <row r="519" spans="1:1" x14ac:dyDescent="0.35">
      <c r="A519" s="283"/>
    </row>
    <row r="520" spans="1:1" x14ac:dyDescent="0.35">
      <c r="A520" s="283"/>
    </row>
    <row r="521" spans="1:1" x14ac:dyDescent="0.35">
      <c r="A521" s="283"/>
    </row>
    <row r="522" spans="1:1" x14ac:dyDescent="0.35">
      <c r="A522" s="283"/>
    </row>
    <row r="523" spans="1:1" x14ac:dyDescent="0.35">
      <c r="A523" s="283"/>
    </row>
    <row r="524" spans="1:1" x14ac:dyDescent="0.35">
      <c r="A524" s="283"/>
    </row>
    <row r="525" spans="1:1" x14ac:dyDescent="0.35">
      <c r="A525" s="283"/>
    </row>
    <row r="526" spans="1:1" x14ac:dyDescent="0.35">
      <c r="A526" s="283"/>
    </row>
    <row r="527" spans="1:1" x14ac:dyDescent="0.35">
      <c r="A527" s="283"/>
    </row>
    <row r="528" spans="1:1" x14ac:dyDescent="0.35">
      <c r="A528" s="283"/>
    </row>
    <row r="529" spans="1:1" x14ac:dyDescent="0.35">
      <c r="A529" s="283"/>
    </row>
    <row r="530" spans="1:1" x14ac:dyDescent="0.35">
      <c r="A530" s="283"/>
    </row>
    <row r="531" spans="1:1" x14ac:dyDescent="0.35">
      <c r="A531" s="283"/>
    </row>
    <row r="532" spans="1:1" x14ac:dyDescent="0.35">
      <c r="A532" s="283"/>
    </row>
    <row r="533" spans="1:1" x14ac:dyDescent="0.35">
      <c r="A533" s="283"/>
    </row>
    <row r="534" spans="1:1" x14ac:dyDescent="0.35">
      <c r="A534" s="283"/>
    </row>
    <row r="535" spans="1:1" x14ac:dyDescent="0.35">
      <c r="A535" s="283"/>
    </row>
    <row r="536" spans="1:1" x14ac:dyDescent="0.35">
      <c r="A536" s="283"/>
    </row>
    <row r="537" spans="1:1" x14ac:dyDescent="0.35">
      <c r="A537" s="283"/>
    </row>
    <row r="538" spans="1:1" x14ac:dyDescent="0.35">
      <c r="A538" s="283"/>
    </row>
    <row r="539" spans="1:1" x14ac:dyDescent="0.35">
      <c r="A539" s="283"/>
    </row>
    <row r="540" spans="1:1" x14ac:dyDescent="0.35">
      <c r="A540" s="283"/>
    </row>
    <row r="541" spans="1:1" x14ac:dyDescent="0.35">
      <c r="A541" s="283"/>
    </row>
    <row r="542" spans="1:1" x14ac:dyDescent="0.35">
      <c r="A542" s="283"/>
    </row>
    <row r="543" spans="1:1" x14ac:dyDescent="0.35">
      <c r="A543" s="283"/>
    </row>
    <row r="544" spans="1:1" x14ac:dyDescent="0.35">
      <c r="A544" s="283"/>
    </row>
    <row r="545" spans="1:1" x14ac:dyDescent="0.35">
      <c r="A545" s="283"/>
    </row>
    <row r="546" spans="1:1" x14ac:dyDescent="0.35">
      <c r="A546" s="283"/>
    </row>
    <row r="547" spans="1:1" x14ac:dyDescent="0.35">
      <c r="A547" s="283"/>
    </row>
    <row r="548" spans="1:1" x14ac:dyDescent="0.35">
      <c r="A548" s="283"/>
    </row>
    <row r="549" spans="1:1" x14ac:dyDescent="0.35">
      <c r="A549" s="283"/>
    </row>
    <row r="550" spans="1:1" x14ac:dyDescent="0.35">
      <c r="A550" s="283"/>
    </row>
    <row r="551" spans="1:1" x14ac:dyDescent="0.35">
      <c r="A551" s="283"/>
    </row>
    <row r="552" spans="1:1" x14ac:dyDescent="0.35">
      <c r="A552" s="283"/>
    </row>
    <row r="553" spans="1:1" x14ac:dyDescent="0.35">
      <c r="A553" s="283"/>
    </row>
    <row r="554" spans="1:1" x14ac:dyDescent="0.35">
      <c r="A554" s="283"/>
    </row>
    <row r="555" spans="1:1" x14ac:dyDescent="0.35">
      <c r="A555" s="283"/>
    </row>
    <row r="556" spans="1:1" x14ac:dyDescent="0.35">
      <c r="A556" s="283"/>
    </row>
    <row r="557" spans="1:1" x14ac:dyDescent="0.35">
      <c r="A557" s="283"/>
    </row>
    <row r="558" spans="1:1" x14ac:dyDescent="0.35">
      <c r="A558" s="283"/>
    </row>
    <row r="559" spans="1:1" x14ac:dyDescent="0.35">
      <c r="A559" s="283"/>
    </row>
    <row r="560" spans="1:1" x14ac:dyDescent="0.35">
      <c r="A560" s="283"/>
    </row>
    <row r="561" spans="1:1" x14ac:dyDescent="0.35">
      <c r="A561" s="283"/>
    </row>
    <row r="562" spans="1:1" x14ac:dyDescent="0.35">
      <c r="A562" s="283"/>
    </row>
    <row r="563" spans="1:1" x14ac:dyDescent="0.35">
      <c r="A563" s="283"/>
    </row>
    <row r="564" spans="1:1" x14ac:dyDescent="0.35">
      <c r="A564" s="283"/>
    </row>
    <row r="565" spans="1:1" x14ac:dyDescent="0.35">
      <c r="A565" s="283"/>
    </row>
    <row r="566" spans="1:1" x14ac:dyDescent="0.35">
      <c r="A566" s="283"/>
    </row>
    <row r="567" spans="1:1" x14ac:dyDescent="0.35">
      <c r="A567" s="283"/>
    </row>
    <row r="568" spans="1:1" x14ac:dyDescent="0.35">
      <c r="A568" s="283"/>
    </row>
    <row r="569" spans="1:1" x14ac:dyDescent="0.35">
      <c r="A569" s="283"/>
    </row>
    <row r="570" spans="1:1" x14ac:dyDescent="0.35">
      <c r="A570" s="283"/>
    </row>
    <row r="571" spans="1:1" x14ac:dyDescent="0.35">
      <c r="A571" s="283"/>
    </row>
    <row r="572" spans="1:1" x14ac:dyDescent="0.35">
      <c r="A572" s="283"/>
    </row>
    <row r="573" spans="1:1" x14ac:dyDescent="0.35">
      <c r="A573" s="283"/>
    </row>
    <row r="574" spans="1:1" x14ac:dyDescent="0.35">
      <c r="A574" s="283"/>
    </row>
    <row r="575" spans="1:1" x14ac:dyDescent="0.35">
      <c r="A575" s="283"/>
    </row>
    <row r="576" spans="1:1" x14ac:dyDescent="0.35">
      <c r="A576" s="283"/>
    </row>
    <row r="577" spans="1:1" x14ac:dyDescent="0.35">
      <c r="A577" s="283"/>
    </row>
    <row r="578" spans="1:1" x14ac:dyDescent="0.35">
      <c r="A578" s="283"/>
    </row>
    <row r="579" spans="1:1" x14ac:dyDescent="0.35">
      <c r="A579" s="283"/>
    </row>
    <row r="580" spans="1:1" x14ac:dyDescent="0.35">
      <c r="A580" s="283"/>
    </row>
    <row r="581" spans="1:1" x14ac:dyDescent="0.35">
      <c r="A581" s="283"/>
    </row>
    <row r="582" spans="1:1" x14ac:dyDescent="0.35">
      <c r="A582" s="283"/>
    </row>
    <row r="583" spans="1:1" x14ac:dyDescent="0.35">
      <c r="A583" s="283"/>
    </row>
    <row r="584" spans="1:1" x14ac:dyDescent="0.35">
      <c r="A584" s="283"/>
    </row>
    <row r="585" spans="1:1" x14ac:dyDescent="0.35">
      <c r="A585" s="283"/>
    </row>
    <row r="586" spans="1:1" x14ac:dyDescent="0.35">
      <c r="A586" s="283"/>
    </row>
    <row r="587" spans="1:1" x14ac:dyDescent="0.35">
      <c r="A587" s="283"/>
    </row>
    <row r="588" spans="1:1" x14ac:dyDescent="0.35">
      <c r="A588" s="283"/>
    </row>
    <row r="589" spans="1:1" x14ac:dyDescent="0.35">
      <c r="A589" s="283"/>
    </row>
    <row r="590" spans="1:1" x14ac:dyDescent="0.35">
      <c r="A590" s="283"/>
    </row>
    <row r="591" spans="1:1" x14ac:dyDescent="0.35">
      <c r="A591" s="283"/>
    </row>
    <row r="592" spans="1:1" x14ac:dyDescent="0.35">
      <c r="A592" s="283"/>
    </row>
    <row r="593" spans="1:1" x14ac:dyDescent="0.35">
      <c r="A593" s="283"/>
    </row>
    <row r="594" spans="1:1" x14ac:dyDescent="0.35">
      <c r="A594" s="283"/>
    </row>
    <row r="595" spans="1:1" x14ac:dyDescent="0.35">
      <c r="A595" s="283"/>
    </row>
    <row r="596" spans="1:1" x14ac:dyDescent="0.35">
      <c r="A596" s="283"/>
    </row>
    <row r="597" spans="1:1" x14ac:dyDescent="0.35">
      <c r="A597" s="283"/>
    </row>
    <row r="598" spans="1:1" x14ac:dyDescent="0.35">
      <c r="A598" s="283"/>
    </row>
    <row r="599" spans="1:1" x14ac:dyDescent="0.35">
      <c r="A599" s="283"/>
    </row>
    <row r="600" spans="1:1" x14ac:dyDescent="0.35">
      <c r="A600" s="283"/>
    </row>
    <row r="601" spans="1:1" x14ac:dyDescent="0.35">
      <c r="A601" s="283"/>
    </row>
    <row r="602" spans="1:1" x14ac:dyDescent="0.35">
      <c r="A602" s="283"/>
    </row>
    <row r="603" spans="1:1" x14ac:dyDescent="0.35">
      <c r="A603" s="283"/>
    </row>
    <row r="604" spans="1:1" x14ac:dyDescent="0.35">
      <c r="A604" s="283"/>
    </row>
    <row r="605" spans="1:1" x14ac:dyDescent="0.35">
      <c r="A605" s="283"/>
    </row>
    <row r="606" spans="1:1" x14ac:dyDescent="0.35">
      <c r="A606" s="283"/>
    </row>
    <row r="607" spans="1:1" x14ac:dyDescent="0.35">
      <c r="A607" s="283"/>
    </row>
    <row r="608" spans="1:1" x14ac:dyDescent="0.35">
      <c r="A608" s="283"/>
    </row>
    <row r="609" spans="1:1" x14ac:dyDescent="0.35">
      <c r="A609" s="283"/>
    </row>
    <row r="610" spans="1:1" x14ac:dyDescent="0.35">
      <c r="A610" s="283"/>
    </row>
    <row r="611" spans="1:1" x14ac:dyDescent="0.35">
      <c r="A611" s="283"/>
    </row>
    <row r="612" spans="1:1" x14ac:dyDescent="0.35">
      <c r="A612" s="283"/>
    </row>
    <row r="613" spans="1:1" x14ac:dyDescent="0.35">
      <c r="A613" s="283"/>
    </row>
    <row r="614" spans="1:1" x14ac:dyDescent="0.35">
      <c r="A614" s="283"/>
    </row>
    <row r="615" spans="1:1" x14ac:dyDescent="0.35">
      <c r="A615" s="283"/>
    </row>
    <row r="616" spans="1:1" x14ac:dyDescent="0.35">
      <c r="A616" s="283"/>
    </row>
    <row r="617" spans="1:1" x14ac:dyDescent="0.35">
      <c r="A617" s="283"/>
    </row>
    <row r="618" spans="1:1" x14ac:dyDescent="0.35">
      <c r="A618" s="283"/>
    </row>
    <row r="619" spans="1:1" x14ac:dyDescent="0.35">
      <c r="A619" s="283"/>
    </row>
    <row r="620" spans="1:1" x14ac:dyDescent="0.35">
      <c r="A620" s="283"/>
    </row>
    <row r="621" spans="1:1" x14ac:dyDescent="0.35">
      <c r="A621" s="283"/>
    </row>
    <row r="622" spans="1:1" x14ac:dyDescent="0.35">
      <c r="A622" s="283"/>
    </row>
    <row r="623" spans="1:1" x14ac:dyDescent="0.35">
      <c r="A623" s="283"/>
    </row>
    <row r="624" spans="1:1" x14ac:dyDescent="0.35">
      <c r="A624" s="283"/>
    </row>
    <row r="625" spans="1:1" x14ac:dyDescent="0.35">
      <c r="A625" s="283"/>
    </row>
    <row r="626" spans="1:1" x14ac:dyDescent="0.35">
      <c r="A626" s="283"/>
    </row>
    <row r="627" spans="1:1" x14ac:dyDescent="0.35">
      <c r="A627" s="283"/>
    </row>
    <row r="628" spans="1:1" x14ac:dyDescent="0.35">
      <c r="A628" s="283"/>
    </row>
    <row r="629" spans="1:1" x14ac:dyDescent="0.35">
      <c r="A629" s="283"/>
    </row>
    <row r="630" spans="1:1" x14ac:dyDescent="0.35">
      <c r="A630" s="283"/>
    </row>
    <row r="631" spans="1:1" x14ac:dyDescent="0.35">
      <c r="A631" s="283"/>
    </row>
    <row r="632" spans="1:1" x14ac:dyDescent="0.35">
      <c r="A632" s="283"/>
    </row>
    <row r="633" spans="1:1" x14ac:dyDescent="0.35">
      <c r="A633" s="283"/>
    </row>
    <row r="634" spans="1:1" x14ac:dyDescent="0.35">
      <c r="A634" s="283"/>
    </row>
    <row r="635" spans="1:1" x14ac:dyDescent="0.35">
      <c r="A635" s="283"/>
    </row>
    <row r="636" spans="1:1" x14ac:dyDescent="0.35">
      <c r="A636" s="283"/>
    </row>
    <row r="637" spans="1:1" x14ac:dyDescent="0.35">
      <c r="A637" s="283"/>
    </row>
    <row r="638" spans="1:1" x14ac:dyDescent="0.35">
      <c r="A638" s="283"/>
    </row>
    <row r="639" spans="1:1" x14ac:dyDescent="0.35">
      <c r="A639" s="283"/>
    </row>
    <row r="640" spans="1:1" x14ac:dyDescent="0.35">
      <c r="A640" s="283"/>
    </row>
    <row r="641" spans="1:1" x14ac:dyDescent="0.35">
      <c r="A641" s="283"/>
    </row>
    <row r="642" spans="1:1" x14ac:dyDescent="0.35">
      <c r="A642" s="283"/>
    </row>
    <row r="643" spans="1:1" x14ac:dyDescent="0.35">
      <c r="A643" s="283"/>
    </row>
    <row r="644" spans="1:1" x14ac:dyDescent="0.35">
      <c r="A644" s="283"/>
    </row>
    <row r="645" spans="1:1" x14ac:dyDescent="0.35">
      <c r="A645" s="283"/>
    </row>
    <row r="646" spans="1:1" x14ac:dyDescent="0.35">
      <c r="A646" s="283"/>
    </row>
    <row r="647" spans="1:1" x14ac:dyDescent="0.35">
      <c r="A647" s="283"/>
    </row>
    <row r="648" spans="1:1" x14ac:dyDescent="0.35">
      <c r="A648" s="283"/>
    </row>
    <row r="649" spans="1:1" x14ac:dyDescent="0.35">
      <c r="A649" s="283"/>
    </row>
    <row r="650" spans="1:1" x14ac:dyDescent="0.35">
      <c r="A650" s="283"/>
    </row>
    <row r="651" spans="1:1" x14ac:dyDescent="0.35">
      <c r="A651" s="283"/>
    </row>
    <row r="652" spans="1:1" x14ac:dyDescent="0.35">
      <c r="A652" s="283"/>
    </row>
    <row r="653" spans="1:1" x14ac:dyDescent="0.35">
      <c r="A653" s="283"/>
    </row>
    <row r="654" spans="1:1" x14ac:dyDescent="0.35">
      <c r="A654" s="283"/>
    </row>
    <row r="655" spans="1:1" x14ac:dyDescent="0.35">
      <c r="A655" s="283"/>
    </row>
    <row r="656" spans="1:1" x14ac:dyDescent="0.35">
      <c r="A656" s="283"/>
    </row>
    <row r="657" spans="1:1" x14ac:dyDescent="0.35">
      <c r="A657" s="283"/>
    </row>
    <row r="658" spans="1:1" x14ac:dyDescent="0.35">
      <c r="A658" s="283"/>
    </row>
    <row r="659" spans="1:1" x14ac:dyDescent="0.35">
      <c r="A659" s="283"/>
    </row>
    <row r="660" spans="1:1" x14ac:dyDescent="0.35">
      <c r="A660" s="283"/>
    </row>
    <row r="661" spans="1:1" x14ac:dyDescent="0.35">
      <c r="A661" s="283"/>
    </row>
    <row r="662" spans="1:1" x14ac:dyDescent="0.35">
      <c r="A662" s="283"/>
    </row>
    <row r="663" spans="1:1" x14ac:dyDescent="0.35">
      <c r="A663" s="283"/>
    </row>
    <row r="664" spans="1:1" x14ac:dyDescent="0.35">
      <c r="A664" s="283"/>
    </row>
    <row r="665" spans="1:1" x14ac:dyDescent="0.35">
      <c r="A665" s="283"/>
    </row>
    <row r="666" spans="1:1" x14ac:dyDescent="0.35">
      <c r="A666" s="283"/>
    </row>
    <row r="667" spans="1:1" x14ac:dyDescent="0.35">
      <c r="A667" s="283"/>
    </row>
    <row r="668" spans="1:1" x14ac:dyDescent="0.35">
      <c r="A668" s="283"/>
    </row>
    <row r="669" spans="1:1" x14ac:dyDescent="0.35">
      <c r="A669" s="283"/>
    </row>
    <row r="670" spans="1:1" x14ac:dyDescent="0.35">
      <c r="A670" s="283"/>
    </row>
    <row r="671" spans="1:1" x14ac:dyDescent="0.35">
      <c r="A671" s="283"/>
    </row>
    <row r="672" spans="1:1" x14ac:dyDescent="0.35">
      <c r="A672" s="283"/>
    </row>
    <row r="673" spans="1:1" x14ac:dyDescent="0.35">
      <c r="A673" s="283"/>
    </row>
    <row r="674" spans="1:1" x14ac:dyDescent="0.35">
      <c r="A674" s="283"/>
    </row>
    <row r="675" spans="1:1" x14ac:dyDescent="0.35">
      <c r="A675" s="283"/>
    </row>
    <row r="676" spans="1:1" x14ac:dyDescent="0.35">
      <c r="A676" s="283"/>
    </row>
    <row r="677" spans="1:1" x14ac:dyDescent="0.35">
      <c r="A677" s="283"/>
    </row>
    <row r="678" spans="1:1" x14ac:dyDescent="0.35">
      <c r="A678" s="283"/>
    </row>
    <row r="679" spans="1:1" x14ac:dyDescent="0.35">
      <c r="A679" s="283"/>
    </row>
    <row r="680" spans="1:1" x14ac:dyDescent="0.35">
      <c r="A680" s="283"/>
    </row>
    <row r="681" spans="1:1" x14ac:dyDescent="0.35">
      <c r="A681" s="283"/>
    </row>
    <row r="682" spans="1:1" x14ac:dyDescent="0.35">
      <c r="A682" s="283"/>
    </row>
    <row r="683" spans="1:1" x14ac:dyDescent="0.35">
      <c r="A683" s="283"/>
    </row>
    <row r="684" spans="1:1" x14ac:dyDescent="0.35">
      <c r="A684" s="283"/>
    </row>
    <row r="685" spans="1:1" x14ac:dyDescent="0.35">
      <c r="A685" s="283"/>
    </row>
    <row r="686" spans="1:1" x14ac:dyDescent="0.35">
      <c r="A686" s="283"/>
    </row>
    <row r="687" spans="1:1" x14ac:dyDescent="0.35">
      <c r="A687" s="283"/>
    </row>
    <row r="688" spans="1:1" x14ac:dyDescent="0.35">
      <c r="A688" s="283"/>
    </row>
    <row r="689" spans="1:1" x14ac:dyDescent="0.35">
      <c r="A689" s="283"/>
    </row>
    <row r="690" spans="1:1" x14ac:dyDescent="0.35">
      <c r="A690" s="283"/>
    </row>
    <row r="691" spans="1:1" x14ac:dyDescent="0.35">
      <c r="A691" s="283"/>
    </row>
    <row r="692" spans="1:1" x14ac:dyDescent="0.35">
      <c r="A692" s="283"/>
    </row>
    <row r="693" spans="1:1" x14ac:dyDescent="0.35">
      <c r="A693" s="283"/>
    </row>
    <row r="694" spans="1:1" x14ac:dyDescent="0.35">
      <c r="A694" s="283"/>
    </row>
    <row r="695" spans="1:1" x14ac:dyDescent="0.35">
      <c r="A695" s="283"/>
    </row>
    <row r="696" spans="1:1" x14ac:dyDescent="0.35">
      <c r="A696" s="283"/>
    </row>
    <row r="697" spans="1:1" x14ac:dyDescent="0.35">
      <c r="A697" s="283"/>
    </row>
    <row r="698" spans="1:1" x14ac:dyDescent="0.35">
      <c r="A698" s="283"/>
    </row>
    <row r="699" spans="1:1" x14ac:dyDescent="0.35">
      <c r="A699" s="283"/>
    </row>
    <row r="700" spans="1:1" x14ac:dyDescent="0.35">
      <c r="A700" s="283"/>
    </row>
    <row r="701" spans="1:1" x14ac:dyDescent="0.35">
      <c r="A701" s="283"/>
    </row>
    <row r="702" spans="1:1" x14ac:dyDescent="0.35">
      <c r="A702" s="283"/>
    </row>
    <row r="703" spans="1:1" x14ac:dyDescent="0.35">
      <c r="A703" s="283"/>
    </row>
    <row r="704" spans="1:1" x14ac:dyDescent="0.35">
      <c r="A704" s="283"/>
    </row>
    <row r="705" spans="1:1" x14ac:dyDescent="0.35">
      <c r="A705" s="283"/>
    </row>
    <row r="706" spans="1:1" x14ac:dyDescent="0.35">
      <c r="A706" s="283"/>
    </row>
    <row r="707" spans="1:1" x14ac:dyDescent="0.35">
      <c r="A707" s="283"/>
    </row>
    <row r="708" spans="1:1" x14ac:dyDescent="0.35">
      <c r="A708" s="283"/>
    </row>
    <row r="709" spans="1:1" x14ac:dyDescent="0.35">
      <c r="A709" s="283"/>
    </row>
    <row r="710" spans="1:1" x14ac:dyDescent="0.35">
      <c r="A710" s="283"/>
    </row>
    <row r="711" spans="1:1" x14ac:dyDescent="0.35">
      <c r="A711" s="283"/>
    </row>
    <row r="712" spans="1:1" x14ac:dyDescent="0.35">
      <c r="A712" s="283"/>
    </row>
    <row r="713" spans="1:1" x14ac:dyDescent="0.35">
      <c r="A713" s="283"/>
    </row>
    <row r="714" spans="1:1" x14ac:dyDescent="0.35">
      <c r="A714" s="283"/>
    </row>
    <row r="715" spans="1:1" x14ac:dyDescent="0.35">
      <c r="A715" s="283"/>
    </row>
    <row r="716" spans="1:1" x14ac:dyDescent="0.35">
      <c r="A716" s="283"/>
    </row>
    <row r="717" spans="1:1" x14ac:dyDescent="0.35">
      <c r="A717" s="283"/>
    </row>
    <row r="718" spans="1:1" x14ac:dyDescent="0.35">
      <c r="A718" s="283"/>
    </row>
    <row r="719" spans="1:1" x14ac:dyDescent="0.35">
      <c r="A719" s="283"/>
    </row>
    <row r="720" spans="1:1" x14ac:dyDescent="0.35">
      <c r="A720" s="283"/>
    </row>
    <row r="721" spans="1:1" x14ac:dyDescent="0.35">
      <c r="A721" s="283"/>
    </row>
    <row r="722" spans="1:1" x14ac:dyDescent="0.35">
      <c r="A722" s="283"/>
    </row>
    <row r="723" spans="1:1" x14ac:dyDescent="0.35">
      <c r="A723" s="283"/>
    </row>
    <row r="724" spans="1:1" x14ac:dyDescent="0.35">
      <c r="A724" s="283"/>
    </row>
    <row r="725" spans="1:1" x14ac:dyDescent="0.35">
      <c r="A725" s="283"/>
    </row>
    <row r="726" spans="1:1" x14ac:dyDescent="0.35">
      <c r="A726" s="283"/>
    </row>
    <row r="727" spans="1:1" x14ac:dyDescent="0.35">
      <c r="A727" s="283"/>
    </row>
    <row r="728" spans="1:1" x14ac:dyDescent="0.35">
      <c r="A728" s="283"/>
    </row>
    <row r="729" spans="1:1" x14ac:dyDescent="0.35">
      <c r="A729" s="283"/>
    </row>
    <row r="730" spans="1:1" x14ac:dyDescent="0.35">
      <c r="A730" s="283"/>
    </row>
    <row r="731" spans="1:1" x14ac:dyDescent="0.35">
      <c r="A731" s="283"/>
    </row>
    <row r="732" spans="1:1" x14ac:dyDescent="0.35">
      <c r="A732" s="283"/>
    </row>
    <row r="733" spans="1:1" x14ac:dyDescent="0.35">
      <c r="A733" s="283"/>
    </row>
    <row r="734" spans="1:1" x14ac:dyDescent="0.35">
      <c r="A734" s="283"/>
    </row>
    <row r="735" spans="1:1" x14ac:dyDescent="0.35">
      <c r="A735" s="283"/>
    </row>
    <row r="736" spans="1:1" x14ac:dyDescent="0.35">
      <c r="A736" s="283"/>
    </row>
    <row r="737" spans="1:1" x14ac:dyDescent="0.35">
      <c r="A737" s="283"/>
    </row>
    <row r="738" spans="1:1" x14ac:dyDescent="0.35">
      <c r="A738" s="283"/>
    </row>
    <row r="739" spans="1:1" x14ac:dyDescent="0.35">
      <c r="A739" s="283"/>
    </row>
    <row r="740" spans="1:1" x14ac:dyDescent="0.35">
      <c r="A740" s="283"/>
    </row>
    <row r="741" spans="1:1" x14ac:dyDescent="0.35">
      <c r="A741" s="283"/>
    </row>
    <row r="742" spans="1:1" x14ac:dyDescent="0.35">
      <c r="A742" s="283"/>
    </row>
    <row r="743" spans="1:1" x14ac:dyDescent="0.35">
      <c r="A743" s="283"/>
    </row>
    <row r="744" spans="1:1" x14ac:dyDescent="0.35">
      <c r="A744" s="283"/>
    </row>
    <row r="745" spans="1:1" x14ac:dyDescent="0.35">
      <c r="A745" s="283"/>
    </row>
    <row r="746" spans="1:1" x14ac:dyDescent="0.35">
      <c r="A746" s="283"/>
    </row>
    <row r="747" spans="1:1" x14ac:dyDescent="0.35">
      <c r="A747" s="283"/>
    </row>
    <row r="748" spans="1:1" x14ac:dyDescent="0.35">
      <c r="A748" s="283"/>
    </row>
    <row r="749" spans="1:1" x14ac:dyDescent="0.35">
      <c r="A749" s="283"/>
    </row>
    <row r="750" spans="1:1" x14ac:dyDescent="0.35">
      <c r="A750" s="283"/>
    </row>
    <row r="751" spans="1:1" x14ac:dyDescent="0.35">
      <c r="A751" s="283"/>
    </row>
    <row r="752" spans="1:1" x14ac:dyDescent="0.35">
      <c r="A752" s="283"/>
    </row>
    <row r="753" spans="1:1" x14ac:dyDescent="0.35">
      <c r="A753" s="283"/>
    </row>
    <row r="754" spans="1:1" x14ac:dyDescent="0.35">
      <c r="A754" s="283"/>
    </row>
    <row r="755" spans="1:1" x14ac:dyDescent="0.35">
      <c r="A755" s="283"/>
    </row>
    <row r="756" spans="1:1" x14ac:dyDescent="0.35">
      <c r="A756" s="283"/>
    </row>
    <row r="757" spans="1:1" x14ac:dyDescent="0.35">
      <c r="A757" s="283"/>
    </row>
    <row r="758" spans="1:1" x14ac:dyDescent="0.35">
      <c r="A758" s="283"/>
    </row>
    <row r="759" spans="1:1" x14ac:dyDescent="0.35">
      <c r="A759" s="283"/>
    </row>
    <row r="760" spans="1:1" x14ac:dyDescent="0.35">
      <c r="A760" s="283"/>
    </row>
    <row r="761" spans="1:1" x14ac:dyDescent="0.35">
      <c r="A761" s="283"/>
    </row>
    <row r="762" spans="1:1" x14ac:dyDescent="0.35">
      <c r="A762" s="283"/>
    </row>
    <row r="763" spans="1:1" x14ac:dyDescent="0.35">
      <c r="A763" s="283"/>
    </row>
    <row r="764" spans="1:1" x14ac:dyDescent="0.35">
      <c r="A764" s="283"/>
    </row>
    <row r="765" spans="1:1" x14ac:dyDescent="0.35">
      <c r="A765" s="283"/>
    </row>
    <row r="766" spans="1:1" x14ac:dyDescent="0.35">
      <c r="A766" s="283"/>
    </row>
    <row r="767" spans="1:1" x14ac:dyDescent="0.35">
      <c r="A767" s="283"/>
    </row>
    <row r="768" spans="1:1" x14ac:dyDescent="0.35">
      <c r="A768" s="283"/>
    </row>
    <row r="769" spans="1:1" x14ac:dyDescent="0.35">
      <c r="A769" s="283"/>
    </row>
    <row r="770" spans="1:1" x14ac:dyDescent="0.35">
      <c r="A770" s="283"/>
    </row>
    <row r="771" spans="1:1" x14ac:dyDescent="0.35">
      <c r="A771" s="283"/>
    </row>
    <row r="772" spans="1:1" x14ac:dyDescent="0.35">
      <c r="A772" s="283"/>
    </row>
    <row r="773" spans="1:1" x14ac:dyDescent="0.35">
      <c r="A773" s="283"/>
    </row>
    <row r="774" spans="1:1" x14ac:dyDescent="0.35">
      <c r="A774" s="283"/>
    </row>
    <row r="775" spans="1:1" x14ac:dyDescent="0.35">
      <c r="A775" s="283"/>
    </row>
    <row r="776" spans="1:1" x14ac:dyDescent="0.35">
      <c r="A776" s="283"/>
    </row>
    <row r="777" spans="1:1" x14ac:dyDescent="0.35">
      <c r="A777" s="283"/>
    </row>
    <row r="778" spans="1:1" x14ac:dyDescent="0.35">
      <c r="A778" s="283"/>
    </row>
    <row r="779" spans="1:1" x14ac:dyDescent="0.35">
      <c r="A779" s="283"/>
    </row>
    <row r="780" spans="1:1" x14ac:dyDescent="0.35">
      <c r="A780" s="283"/>
    </row>
    <row r="781" spans="1:1" x14ac:dyDescent="0.35">
      <c r="A781" s="283"/>
    </row>
    <row r="782" spans="1:1" x14ac:dyDescent="0.35">
      <c r="A782" s="283"/>
    </row>
    <row r="783" spans="1:1" x14ac:dyDescent="0.35">
      <c r="A783" s="283"/>
    </row>
    <row r="784" spans="1:1" x14ac:dyDescent="0.35">
      <c r="A784" s="283"/>
    </row>
    <row r="785" spans="1:1" x14ac:dyDescent="0.35">
      <c r="A785" s="283"/>
    </row>
    <row r="786" spans="1:1" x14ac:dyDescent="0.35">
      <c r="A786" s="283"/>
    </row>
    <row r="787" spans="1:1" x14ac:dyDescent="0.35">
      <c r="A787" s="283"/>
    </row>
    <row r="788" spans="1:1" x14ac:dyDescent="0.35">
      <c r="A788" s="283"/>
    </row>
    <row r="789" spans="1:1" x14ac:dyDescent="0.35">
      <c r="A789" s="283"/>
    </row>
    <row r="790" spans="1:1" x14ac:dyDescent="0.35">
      <c r="A790" s="283"/>
    </row>
    <row r="791" spans="1:1" x14ac:dyDescent="0.35">
      <c r="A791" s="283"/>
    </row>
    <row r="792" spans="1:1" x14ac:dyDescent="0.35">
      <c r="A792" s="283"/>
    </row>
    <row r="793" spans="1:1" x14ac:dyDescent="0.35">
      <c r="A793" s="283"/>
    </row>
    <row r="794" spans="1:1" x14ac:dyDescent="0.35">
      <c r="A794" s="283"/>
    </row>
    <row r="795" spans="1:1" x14ac:dyDescent="0.35">
      <c r="A795" s="283"/>
    </row>
    <row r="796" spans="1:1" x14ac:dyDescent="0.35">
      <c r="A796" s="283"/>
    </row>
    <row r="797" spans="1:1" x14ac:dyDescent="0.35">
      <c r="A797" s="283"/>
    </row>
    <row r="798" spans="1:1" x14ac:dyDescent="0.35">
      <c r="A798" s="283"/>
    </row>
    <row r="799" spans="1:1" x14ac:dyDescent="0.35">
      <c r="A799" s="283"/>
    </row>
    <row r="800" spans="1:1" x14ac:dyDescent="0.35">
      <c r="A800" s="283"/>
    </row>
    <row r="801" spans="1:1" x14ac:dyDescent="0.35">
      <c r="A801" s="283"/>
    </row>
    <row r="802" spans="1:1" x14ac:dyDescent="0.35">
      <c r="A802" s="283"/>
    </row>
    <row r="803" spans="1:1" x14ac:dyDescent="0.35">
      <c r="A803" s="283"/>
    </row>
    <row r="804" spans="1:1" x14ac:dyDescent="0.35">
      <c r="A804" s="283"/>
    </row>
    <row r="805" spans="1:1" x14ac:dyDescent="0.35">
      <c r="A805" s="283"/>
    </row>
    <row r="806" spans="1:1" x14ac:dyDescent="0.35">
      <c r="A806" s="283"/>
    </row>
    <row r="807" spans="1:1" x14ac:dyDescent="0.35">
      <c r="A807" s="283"/>
    </row>
    <row r="808" spans="1:1" x14ac:dyDescent="0.35">
      <c r="A808" s="283"/>
    </row>
    <row r="809" spans="1:1" x14ac:dyDescent="0.35">
      <c r="A809" s="283"/>
    </row>
    <row r="810" spans="1:1" x14ac:dyDescent="0.35">
      <c r="A810" s="283"/>
    </row>
    <row r="811" spans="1:1" x14ac:dyDescent="0.35">
      <c r="A811" s="283"/>
    </row>
    <row r="812" spans="1:1" x14ac:dyDescent="0.35">
      <c r="A812" s="283"/>
    </row>
    <row r="813" spans="1:1" x14ac:dyDescent="0.35">
      <c r="A813" s="283"/>
    </row>
    <row r="814" spans="1:1" x14ac:dyDescent="0.35">
      <c r="A814" s="283"/>
    </row>
    <row r="815" spans="1:1" x14ac:dyDescent="0.35">
      <c r="A815" s="283"/>
    </row>
    <row r="816" spans="1:1" x14ac:dyDescent="0.35">
      <c r="A816" s="283"/>
    </row>
    <row r="817" spans="1:1" x14ac:dyDescent="0.35">
      <c r="A817" s="283"/>
    </row>
    <row r="818" spans="1:1" x14ac:dyDescent="0.35">
      <c r="A818" s="283"/>
    </row>
    <row r="819" spans="1:1" x14ac:dyDescent="0.35">
      <c r="A819" s="283"/>
    </row>
    <row r="820" spans="1:1" x14ac:dyDescent="0.35">
      <c r="A820" s="283"/>
    </row>
    <row r="821" spans="1:1" x14ac:dyDescent="0.35">
      <c r="A821" s="283"/>
    </row>
    <row r="822" spans="1:1" x14ac:dyDescent="0.35">
      <c r="A822" s="283"/>
    </row>
    <row r="823" spans="1:1" x14ac:dyDescent="0.35">
      <c r="A823" s="283"/>
    </row>
    <row r="824" spans="1:1" x14ac:dyDescent="0.35">
      <c r="A824" s="283"/>
    </row>
    <row r="825" spans="1:1" x14ac:dyDescent="0.35">
      <c r="A825" s="283"/>
    </row>
    <row r="826" spans="1:1" x14ac:dyDescent="0.35">
      <c r="A826" s="283"/>
    </row>
    <row r="827" spans="1:1" x14ac:dyDescent="0.35">
      <c r="A827" s="283"/>
    </row>
    <row r="828" spans="1:1" x14ac:dyDescent="0.35">
      <c r="A828" s="283"/>
    </row>
    <row r="829" spans="1:1" x14ac:dyDescent="0.35">
      <c r="A829" s="283"/>
    </row>
    <row r="830" spans="1:1" x14ac:dyDescent="0.35">
      <c r="A830" s="283"/>
    </row>
    <row r="831" spans="1:1" x14ac:dyDescent="0.35">
      <c r="A831" s="283"/>
    </row>
    <row r="832" spans="1:1" x14ac:dyDescent="0.35">
      <c r="A832" s="283"/>
    </row>
    <row r="833" spans="1:1" x14ac:dyDescent="0.35">
      <c r="A833" s="283"/>
    </row>
    <row r="834" spans="1:1" x14ac:dyDescent="0.35">
      <c r="A834" s="283"/>
    </row>
    <row r="835" spans="1:1" x14ac:dyDescent="0.35">
      <c r="A835" s="283"/>
    </row>
    <row r="836" spans="1:1" x14ac:dyDescent="0.35">
      <c r="A836" s="283"/>
    </row>
    <row r="837" spans="1:1" x14ac:dyDescent="0.35">
      <c r="A837" s="283"/>
    </row>
    <row r="838" spans="1:1" x14ac:dyDescent="0.35">
      <c r="A838" s="283"/>
    </row>
    <row r="839" spans="1:1" x14ac:dyDescent="0.35">
      <c r="A839" s="283"/>
    </row>
    <row r="840" spans="1:1" x14ac:dyDescent="0.35">
      <c r="A840" s="283"/>
    </row>
    <row r="841" spans="1:1" x14ac:dyDescent="0.35">
      <c r="A841" s="283"/>
    </row>
    <row r="842" spans="1:1" x14ac:dyDescent="0.35">
      <c r="A842" s="283"/>
    </row>
    <row r="843" spans="1:1" x14ac:dyDescent="0.35">
      <c r="A843" s="283"/>
    </row>
    <row r="844" spans="1:1" x14ac:dyDescent="0.35">
      <c r="A844" s="283"/>
    </row>
    <row r="845" spans="1:1" x14ac:dyDescent="0.35">
      <c r="A845" s="283"/>
    </row>
    <row r="846" spans="1:1" x14ac:dyDescent="0.35">
      <c r="A846" s="283"/>
    </row>
    <row r="847" spans="1:1" x14ac:dyDescent="0.35">
      <c r="A847" s="283"/>
    </row>
    <row r="848" spans="1:1" x14ac:dyDescent="0.35">
      <c r="A848" s="283"/>
    </row>
    <row r="849" spans="1:1" x14ac:dyDescent="0.35">
      <c r="A849" s="283"/>
    </row>
    <row r="850" spans="1:1" x14ac:dyDescent="0.35">
      <c r="A850" s="283"/>
    </row>
    <row r="851" spans="1:1" x14ac:dyDescent="0.35">
      <c r="A851" s="283"/>
    </row>
    <row r="852" spans="1:1" x14ac:dyDescent="0.35">
      <c r="A852" s="283"/>
    </row>
    <row r="853" spans="1:1" x14ac:dyDescent="0.35">
      <c r="A853" s="283"/>
    </row>
    <row r="854" spans="1:1" x14ac:dyDescent="0.35">
      <c r="A854" s="283"/>
    </row>
    <row r="855" spans="1:1" x14ac:dyDescent="0.35">
      <c r="A855" s="283"/>
    </row>
    <row r="856" spans="1:1" x14ac:dyDescent="0.35">
      <c r="A856" s="283"/>
    </row>
    <row r="857" spans="1:1" x14ac:dyDescent="0.35">
      <c r="A857" s="283"/>
    </row>
    <row r="858" spans="1:1" x14ac:dyDescent="0.35">
      <c r="A858" s="283"/>
    </row>
    <row r="859" spans="1:1" x14ac:dyDescent="0.35">
      <c r="A859" s="283"/>
    </row>
    <row r="860" spans="1:1" x14ac:dyDescent="0.35">
      <c r="A860" s="283"/>
    </row>
    <row r="861" spans="1:1" x14ac:dyDescent="0.35">
      <c r="A861" s="283"/>
    </row>
    <row r="862" spans="1:1" x14ac:dyDescent="0.35">
      <c r="A862" s="283"/>
    </row>
    <row r="863" spans="1:1" x14ac:dyDescent="0.35">
      <c r="A863" s="283"/>
    </row>
    <row r="864" spans="1:1" x14ac:dyDescent="0.35">
      <c r="A864" s="283"/>
    </row>
    <row r="865" spans="1:1" x14ac:dyDescent="0.35">
      <c r="A865" s="283"/>
    </row>
    <row r="866" spans="1:1" x14ac:dyDescent="0.35">
      <c r="A866" s="283"/>
    </row>
    <row r="867" spans="1:1" x14ac:dyDescent="0.35">
      <c r="A867" s="283"/>
    </row>
    <row r="868" spans="1:1" x14ac:dyDescent="0.35">
      <c r="A868" s="283"/>
    </row>
    <row r="869" spans="1:1" x14ac:dyDescent="0.35">
      <c r="A869" s="283"/>
    </row>
    <row r="870" spans="1:1" x14ac:dyDescent="0.35">
      <c r="A870" s="283"/>
    </row>
    <row r="871" spans="1:1" x14ac:dyDescent="0.35">
      <c r="A871" s="283"/>
    </row>
    <row r="872" spans="1:1" x14ac:dyDescent="0.35">
      <c r="A872" s="283"/>
    </row>
    <row r="873" spans="1:1" x14ac:dyDescent="0.35">
      <c r="A873" s="283"/>
    </row>
    <row r="874" spans="1:1" x14ac:dyDescent="0.35">
      <c r="A874" s="283"/>
    </row>
    <row r="875" spans="1:1" x14ac:dyDescent="0.35">
      <c r="A875" s="283"/>
    </row>
    <row r="876" spans="1:1" x14ac:dyDescent="0.35">
      <c r="A876" s="283"/>
    </row>
    <row r="877" spans="1:1" x14ac:dyDescent="0.35">
      <c r="A877" s="283"/>
    </row>
    <row r="878" spans="1:1" x14ac:dyDescent="0.35">
      <c r="A878" s="283"/>
    </row>
    <row r="879" spans="1:1" x14ac:dyDescent="0.35">
      <c r="A879" s="283"/>
    </row>
    <row r="880" spans="1:1" x14ac:dyDescent="0.35">
      <c r="A880" s="283"/>
    </row>
    <row r="881" spans="1:1" x14ac:dyDescent="0.35">
      <c r="A881" s="283"/>
    </row>
    <row r="882" spans="1:1" x14ac:dyDescent="0.35">
      <c r="A882" s="283"/>
    </row>
    <row r="883" spans="1:1" x14ac:dyDescent="0.35">
      <c r="A883" s="283"/>
    </row>
    <row r="884" spans="1:1" x14ac:dyDescent="0.35">
      <c r="A884" s="283"/>
    </row>
    <row r="885" spans="1:1" x14ac:dyDescent="0.35">
      <c r="A885" s="283"/>
    </row>
    <row r="886" spans="1:1" x14ac:dyDescent="0.35">
      <c r="A886" s="283"/>
    </row>
    <row r="887" spans="1:1" x14ac:dyDescent="0.35">
      <c r="A887" s="283"/>
    </row>
    <row r="888" spans="1:1" x14ac:dyDescent="0.35">
      <c r="A888" s="283"/>
    </row>
    <row r="889" spans="1:1" x14ac:dyDescent="0.35">
      <c r="A889" s="283"/>
    </row>
    <row r="890" spans="1:1" x14ac:dyDescent="0.35">
      <c r="A890" s="283"/>
    </row>
    <row r="891" spans="1:1" x14ac:dyDescent="0.35">
      <c r="A891" s="283"/>
    </row>
    <row r="892" spans="1:1" x14ac:dyDescent="0.35">
      <c r="A892" s="283"/>
    </row>
    <row r="893" spans="1:1" x14ac:dyDescent="0.35">
      <c r="A893" s="283"/>
    </row>
    <row r="894" spans="1:1" x14ac:dyDescent="0.35">
      <c r="A894" s="283"/>
    </row>
    <row r="895" spans="1:1" x14ac:dyDescent="0.35">
      <c r="A895" s="283"/>
    </row>
    <row r="896" spans="1:1" x14ac:dyDescent="0.35">
      <c r="A896" s="283"/>
    </row>
    <row r="897" spans="1:1" x14ac:dyDescent="0.35">
      <c r="A897" s="283"/>
    </row>
    <row r="898" spans="1:1" x14ac:dyDescent="0.35">
      <c r="A898" s="283"/>
    </row>
    <row r="899" spans="1:1" x14ac:dyDescent="0.35">
      <c r="A899" s="283"/>
    </row>
    <row r="900" spans="1:1" x14ac:dyDescent="0.35">
      <c r="A900" s="283"/>
    </row>
    <row r="901" spans="1:1" x14ac:dyDescent="0.35">
      <c r="A901" s="283"/>
    </row>
    <row r="902" spans="1:1" x14ac:dyDescent="0.35">
      <c r="A902" s="283"/>
    </row>
    <row r="903" spans="1:1" x14ac:dyDescent="0.35">
      <c r="A903" s="283"/>
    </row>
    <row r="904" spans="1:1" x14ac:dyDescent="0.35">
      <c r="A904" s="283"/>
    </row>
    <row r="905" spans="1:1" x14ac:dyDescent="0.35">
      <c r="A905" s="283"/>
    </row>
    <row r="906" spans="1:1" x14ac:dyDescent="0.35">
      <c r="A906" s="283"/>
    </row>
    <row r="907" spans="1:1" x14ac:dyDescent="0.35">
      <c r="A907" s="283"/>
    </row>
    <row r="908" spans="1:1" x14ac:dyDescent="0.35">
      <c r="A908" s="283"/>
    </row>
    <row r="909" spans="1:1" x14ac:dyDescent="0.35">
      <c r="A909" s="283"/>
    </row>
    <row r="910" spans="1:1" x14ac:dyDescent="0.35">
      <c r="A910" s="283"/>
    </row>
    <row r="911" spans="1:1" x14ac:dyDescent="0.35">
      <c r="A911" s="283"/>
    </row>
    <row r="912" spans="1:1" x14ac:dyDescent="0.35">
      <c r="A912" s="283"/>
    </row>
    <row r="913" spans="1:1" x14ac:dyDescent="0.35">
      <c r="A913" s="283"/>
    </row>
    <row r="914" spans="1:1" x14ac:dyDescent="0.35">
      <c r="A914" s="283"/>
    </row>
    <row r="915" spans="1:1" x14ac:dyDescent="0.35">
      <c r="A915" s="283"/>
    </row>
    <row r="916" spans="1:1" x14ac:dyDescent="0.35">
      <c r="A916" s="283"/>
    </row>
    <row r="917" spans="1:1" x14ac:dyDescent="0.35">
      <c r="A917" s="283"/>
    </row>
    <row r="918" spans="1:1" x14ac:dyDescent="0.35">
      <c r="A918" s="283"/>
    </row>
    <row r="919" spans="1:1" x14ac:dyDescent="0.35">
      <c r="A919" s="283"/>
    </row>
    <row r="920" spans="1:1" x14ac:dyDescent="0.35">
      <c r="A920" s="283"/>
    </row>
    <row r="921" spans="1:1" x14ac:dyDescent="0.35">
      <c r="A921" s="283"/>
    </row>
    <row r="922" spans="1:1" x14ac:dyDescent="0.35">
      <c r="A922" s="283"/>
    </row>
    <row r="923" spans="1:1" x14ac:dyDescent="0.35">
      <c r="A923" s="283"/>
    </row>
    <row r="924" spans="1:1" x14ac:dyDescent="0.35">
      <c r="A924" s="283"/>
    </row>
    <row r="925" spans="1:1" x14ac:dyDescent="0.35">
      <c r="A925" s="283"/>
    </row>
    <row r="926" spans="1:1" x14ac:dyDescent="0.35">
      <c r="A926" s="283"/>
    </row>
    <row r="927" spans="1:1" x14ac:dyDescent="0.35">
      <c r="A927" s="283"/>
    </row>
    <row r="928" spans="1:1" x14ac:dyDescent="0.35">
      <c r="A928" s="283"/>
    </row>
    <row r="929" spans="1:1" x14ac:dyDescent="0.35">
      <c r="A929" s="283"/>
    </row>
    <row r="930" spans="1:1" x14ac:dyDescent="0.35">
      <c r="A930" s="283"/>
    </row>
    <row r="931" spans="1:1" x14ac:dyDescent="0.35">
      <c r="A931" s="283"/>
    </row>
    <row r="932" spans="1:1" x14ac:dyDescent="0.35">
      <c r="A932" s="283"/>
    </row>
    <row r="933" spans="1:1" x14ac:dyDescent="0.35">
      <c r="A933" s="283"/>
    </row>
    <row r="934" spans="1:1" x14ac:dyDescent="0.35">
      <c r="A934" s="283"/>
    </row>
    <row r="935" spans="1:1" x14ac:dyDescent="0.35">
      <c r="A935" s="283"/>
    </row>
    <row r="936" spans="1:1" x14ac:dyDescent="0.35">
      <c r="A936" s="283"/>
    </row>
    <row r="937" spans="1:1" x14ac:dyDescent="0.35">
      <c r="A937" s="283"/>
    </row>
    <row r="938" spans="1:1" x14ac:dyDescent="0.35">
      <c r="A938" s="283"/>
    </row>
    <row r="939" spans="1:1" x14ac:dyDescent="0.35">
      <c r="A939" s="283"/>
    </row>
    <row r="940" spans="1:1" x14ac:dyDescent="0.35">
      <c r="A940" s="283"/>
    </row>
    <row r="941" spans="1:1" x14ac:dyDescent="0.35">
      <c r="A941" s="283"/>
    </row>
    <row r="942" spans="1:1" x14ac:dyDescent="0.35">
      <c r="A942" s="283"/>
    </row>
    <row r="943" spans="1:1" x14ac:dyDescent="0.35">
      <c r="A943" s="283"/>
    </row>
    <row r="944" spans="1:1" x14ac:dyDescent="0.35">
      <c r="A944" s="283"/>
    </row>
    <row r="945" spans="1:1" x14ac:dyDescent="0.35">
      <c r="A945" s="283"/>
    </row>
    <row r="946" spans="1:1" x14ac:dyDescent="0.35">
      <c r="A946" s="283"/>
    </row>
    <row r="947" spans="1:1" x14ac:dyDescent="0.35">
      <c r="A947" s="283"/>
    </row>
    <row r="948" spans="1:1" x14ac:dyDescent="0.35">
      <c r="A948" s="283"/>
    </row>
    <row r="949" spans="1:1" x14ac:dyDescent="0.35">
      <c r="A949" s="283"/>
    </row>
    <row r="950" spans="1:1" x14ac:dyDescent="0.35">
      <c r="A950" s="283"/>
    </row>
    <row r="951" spans="1:1" x14ac:dyDescent="0.35">
      <c r="A951" s="283"/>
    </row>
    <row r="952" spans="1:1" x14ac:dyDescent="0.35">
      <c r="A952" s="283"/>
    </row>
    <row r="953" spans="1:1" x14ac:dyDescent="0.35">
      <c r="A953" s="283"/>
    </row>
    <row r="954" spans="1:1" x14ac:dyDescent="0.35">
      <c r="A954" s="283"/>
    </row>
    <row r="955" spans="1:1" x14ac:dyDescent="0.35">
      <c r="A955" s="283"/>
    </row>
    <row r="956" spans="1:1" x14ac:dyDescent="0.35">
      <c r="A956" s="283"/>
    </row>
    <row r="957" spans="1:1" x14ac:dyDescent="0.35">
      <c r="A957" s="283"/>
    </row>
    <row r="958" spans="1:1" x14ac:dyDescent="0.35">
      <c r="A958" s="283"/>
    </row>
    <row r="959" spans="1:1" x14ac:dyDescent="0.35">
      <c r="A959" s="283"/>
    </row>
    <row r="960" spans="1:1" x14ac:dyDescent="0.35">
      <c r="A960" s="283"/>
    </row>
    <row r="961" spans="1:1" x14ac:dyDescent="0.35">
      <c r="A961" s="283"/>
    </row>
    <row r="962" spans="1:1" x14ac:dyDescent="0.35">
      <c r="A962" s="283"/>
    </row>
    <row r="963" spans="1:1" x14ac:dyDescent="0.35">
      <c r="A963" s="283"/>
    </row>
    <row r="964" spans="1:1" x14ac:dyDescent="0.35">
      <c r="A964" s="283"/>
    </row>
    <row r="965" spans="1:1" x14ac:dyDescent="0.35">
      <c r="A965" s="283"/>
    </row>
    <row r="966" spans="1:1" x14ac:dyDescent="0.35">
      <c r="A966" s="283"/>
    </row>
    <row r="967" spans="1:1" x14ac:dyDescent="0.35">
      <c r="A967" s="283"/>
    </row>
    <row r="968" spans="1:1" x14ac:dyDescent="0.35">
      <c r="A968" s="283"/>
    </row>
    <row r="969" spans="1:1" x14ac:dyDescent="0.35">
      <c r="A969" s="283"/>
    </row>
    <row r="970" spans="1:1" x14ac:dyDescent="0.35">
      <c r="A970" s="283"/>
    </row>
    <row r="971" spans="1:1" x14ac:dyDescent="0.35">
      <c r="A971" s="283"/>
    </row>
    <row r="972" spans="1:1" x14ac:dyDescent="0.35">
      <c r="A972" s="283"/>
    </row>
    <row r="973" spans="1:1" x14ac:dyDescent="0.35">
      <c r="A973" s="283"/>
    </row>
    <row r="974" spans="1:1" x14ac:dyDescent="0.35">
      <c r="A974" s="283"/>
    </row>
    <row r="975" spans="1:1" x14ac:dyDescent="0.35">
      <c r="A975" s="283"/>
    </row>
    <row r="976" spans="1:1" x14ac:dyDescent="0.35">
      <c r="A976" s="283"/>
    </row>
    <row r="977" spans="1:1" x14ac:dyDescent="0.35">
      <c r="A977" s="283"/>
    </row>
    <row r="978" spans="1:1" x14ac:dyDescent="0.35">
      <c r="A978" s="283"/>
    </row>
    <row r="979" spans="1:1" x14ac:dyDescent="0.35">
      <c r="A979" s="283"/>
    </row>
    <row r="980" spans="1:1" x14ac:dyDescent="0.35">
      <c r="A980" s="283"/>
    </row>
    <row r="981" spans="1:1" x14ac:dyDescent="0.35">
      <c r="A981" s="283"/>
    </row>
    <row r="982" spans="1:1" x14ac:dyDescent="0.35">
      <c r="A982" s="283"/>
    </row>
    <row r="983" spans="1:1" x14ac:dyDescent="0.35">
      <c r="A983" s="283"/>
    </row>
    <row r="984" spans="1:1" x14ac:dyDescent="0.35">
      <c r="A984" s="283"/>
    </row>
    <row r="985" spans="1:1" x14ac:dyDescent="0.35">
      <c r="A985" s="283"/>
    </row>
    <row r="986" spans="1:1" x14ac:dyDescent="0.35">
      <c r="A986" s="283"/>
    </row>
    <row r="987" spans="1:1" x14ac:dyDescent="0.35">
      <c r="A987" s="283"/>
    </row>
    <row r="988" spans="1:1" x14ac:dyDescent="0.35">
      <c r="A988" s="283"/>
    </row>
    <row r="989" spans="1:1" x14ac:dyDescent="0.35">
      <c r="A989" s="283"/>
    </row>
    <row r="990" spans="1:1" x14ac:dyDescent="0.35">
      <c r="A990" s="283"/>
    </row>
  </sheetData>
  <sheetProtection formatCells="0" formatColumns="0" formatRows="0"/>
  <hyperlinks>
    <hyperlink ref="G5" location="'Operating Efficiency(Base Case)'!A1" display="See benefit computation" xr:uid="{C3DF0B47-ACA0-47E3-83CE-0A5A0F49CFDA}"/>
    <hyperlink ref="G7" location="'Risk Management (Base Case)'!A1" display="See benefit computation" xr:uid="{DDF5DC34-D7FF-43F8-A5E4-BE0D45445949}"/>
    <hyperlink ref="G8" location="'Risk Management (Base Case)'!A54" display="See benefit computation" xr:uid="{BF53884A-B9A4-439A-8390-6E3BE3FC03B9}"/>
    <hyperlink ref="G13" location="'Customer Loyalty'!A1" display="See benefit computation" xr:uid="{FAF76819-093F-481A-A649-881227B19EEB}"/>
    <hyperlink ref="G15" location="'Sales &amp; Marketing'!A1" display="See benefit computation" xr:uid="{BF8B0D9D-CFEC-44FF-97C1-57A730C86777}"/>
    <hyperlink ref="G9" location="'Risk Management (Base Case)'!A111" display="See benefit computation" xr:uid="{23A9A81D-FFDC-4546-86D7-83630518304D}"/>
    <hyperlink ref="G10" location="'Risk Management (Base Case)'!A147" display="See benefit computation" xr:uid="{C983AEF5-19E5-49BE-85A4-2EC1A0341A26}"/>
    <hyperlink ref="G11" location="'Risk Management (Base Case)'!A184" display="See benefit computation" xr:uid="{5E12B90B-C964-45C7-8B33-FDFE64738708}"/>
  </hyperlinks>
  <pageMargins left="0" right="0" top="0" bottom="0" header="0" footer="0"/>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328EB-6F78-4D81-8FCA-B6D00368DA55}">
  <dimension ref="B1:L48"/>
  <sheetViews>
    <sheetView topLeftCell="A13" zoomScaleNormal="100" workbookViewId="0"/>
  </sheetViews>
  <sheetFormatPr defaultRowHeight="14.5" x14ac:dyDescent="0.35"/>
  <cols>
    <col min="2" max="2" width="58.81640625" customWidth="1"/>
    <col min="3" max="3" width="18.36328125" customWidth="1"/>
    <col min="4" max="4" width="16.90625" customWidth="1"/>
    <col min="5" max="5" width="11.54296875" bestFit="1" customWidth="1"/>
    <col min="6" max="6" width="12.6328125" customWidth="1"/>
    <col min="7" max="7" width="13.453125" customWidth="1"/>
    <col min="8" max="9" width="13.08984375" bestFit="1" customWidth="1"/>
    <col min="10" max="10" width="13.54296875" customWidth="1"/>
    <col min="11" max="12" width="13.6328125" bestFit="1" customWidth="1"/>
  </cols>
  <sheetData>
    <row r="1" spans="2:10" x14ac:dyDescent="0.35">
      <c r="B1" s="187" t="s">
        <v>322</v>
      </c>
    </row>
    <row r="2" spans="2:10" x14ac:dyDescent="0.35">
      <c r="B2" s="420"/>
      <c r="C2" s="420"/>
      <c r="D2" s="420"/>
      <c r="E2" s="420"/>
      <c r="F2" s="420"/>
      <c r="G2" s="420"/>
      <c r="H2" s="420"/>
      <c r="I2" s="420"/>
      <c r="J2" s="420"/>
    </row>
    <row r="3" spans="2:10" ht="15" thickBot="1" x14ac:dyDescent="0.4"/>
    <row r="4" spans="2:10" x14ac:dyDescent="0.35">
      <c r="B4" s="157" t="s">
        <v>166</v>
      </c>
      <c r="C4" s="160"/>
      <c r="D4" s="160"/>
      <c r="E4" s="160"/>
      <c r="F4" s="160"/>
      <c r="G4" s="160"/>
      <c r="H4" s="160"/>
      <c r="I4" s="160"/>
      <c r="J4" s="163"/>
    </row>
    <row r="5" spans="2:10" x14ac:dyDescent="0.35">
      <c r="B5" s="158"/>
      <c r="C5" s="211">
        <v>2018</v>
      </c>
      <c r="D5" s="211">
        <f>C5+1</f>
        <v>2019</v>
      </c>
      <c r="E5" s="211">
        <f t="shared" ref="E5:J5" si="0">D5+1</f>
        <v>2020</v>
      </c>
      <c r="F5" s="211">
        <f t="shared" si="0"/>
        <v>2021</v>
      </c>
      <c r="G5" s="211">
        <f t="shared" si="0"/>
        <v>2022</v>
      </c>
      <c r="H5" s="211">
        <f t="shared" si="0"/>
        <v>2023</v>
      </c>
      <c r="I5" s="211">
        <f t="shared" si="0"/>
        <v>2024</v>
      </c>
      <c r="J5" s="212">
        <f t="shared" si="0"/>
        <v>2025</v>
      </c>
    </row>
    <row r="6" spans="2:10" x14ac:dyDescent="0.35">
      <c r="B6" s="158" t="s">
        <v>135</v>
      </c>
      <c r="C6" s="401">
        <f>'Operating Efficiency'!D45</f>
        <v>0</v>
      </c>
      <c r="D6" s="401">
        <f>'Operating Efficiency'!E45</f>
        <v>0</v>
      </c>
      <c r="E6" s="401">
        <f>'Operating Efficiency'!F45</f>
        <v>0</v>
      </c>
      <c r="F6" s="401">
        <f>'Operating Efficiency'!G45</f>
        <v>0</v>
      </c>
      <c r="G6" s="401">
        <f>'Operating Efficiency'!H45</f>
        <v>0</v>
      </c>
      <c r="H6" s="401">
        <f>'Operating Efficiency'!I45</f>
        <v>0</v>
      </c>
      <c r="I6" s="401">
        <f>'Operating Efficiency'!J45</f>
        <v>0</v>
      </c>
      <c r="J6" s="403">
        <f>'Operating Efficiency'!K45</f>
        <v>0</v>
      </c>
    </row>
    <row r="7" spans="2:10" x14ac:dyDescent="0.35">
      <c r="B7" s="158" t="s">
        <v>134</v>
      </c>
      <c r="C7" s="401">
        <f>'Operating Efficiency'!D80</f>
        <v>0</v>
      </c>
      <c r="D7" s="401">
        <f>'Operating Efficiency'!E80</f>
        <v>0</v>
      </c>
      <c r="E7" s="401">
        <f>'Operating Efficiency'!F80</f>
        <v>0</v>
      </c>
      <c r="F7" s="401">
        <f>'Operating Efficiency'!G80</f>
        <v>0</v>
      </c>
      <c r="G7" s="401">
        <f>'Operating Efficiency'!H80</f>
        <v>0</v>
      </c>
      <c r="H7" s="401">
        <f>'Operating Efficiency'!I80</f>
        <v>0</v>
      </c>
      <c r="I7" s="401">
        <f>'Operating Efficiency'!J80</f>
        <v>0</v>
      </c>
      <c r="J7" s="403">
        <f>'Operating Efficiency'!K80</f>
        <v>0</v>
      </c>
    </row>
    <row r="8" spans="2:10" ht="15" thickBot="1" x14ac:dyDescent="0.4">
      <c r="B8" s="159" t="s">
        <v>123</v>
      </c>
      <c r="C8" s="213">
        <f t="shared" ref="C8:J8" si="1">SUM(C6:C7)</f>
        <v>0</v>
      </c>
      <c r="D8" s="213">
        <f t="shared" si="1"/>
        <v>0</v>
      </c>
      <c r="E8" s="213">
        <f t="shared" si="1"/>
        <v>0</v>
      </c>
      <c r="F8" s="213">
        <f t="shared" si="1"/>
        <v>0</v>
      </c>
      <c r="G8" s="213">
        <f t="shared" si="1"/>
        <v>0</v>
      </c>
      <c r="H8" s="213">
        <f t="shared" si="1"/>
        <v>0</v>
      </c>
      <c r="I8" s="213">
        <f t="shared" si="1"/>
        <v>0</v>
      </c>
      <c r="J8" s="214">
        <f t="shared" si="1"/>
        <v>0</v>
      </c>
    </row>
    <row r="9" spans="2:10" ht="15" thickBot="1" x14ac:dyDescent="0.4"/>
    <row r="10" spans="2:10" x14ac:dyDescent="0.35">
      <c r="B10" s="157" t="s">
        <v>167</v>
      </c>
      <c r="C10" s="160"/>
      <c r="D10" s="160"/>
      <c r="E10" s="160"/>
      <c r="F10" s="160"/>
      <c r="G10" s="160"/>
      <c r="H10" s="160"/>
      <c r="I10" s="160"/>
      <c r="J10" s="163"/>
    </row>
    <row r="11" spans="2:10" x14ac:dyDescent="0.35">
      <c r="B11" s="158"/>
      <c r="C11" s="211">
        <v>2018</v>
      </c>
      <c r="D11" s="211">
        <f>C11+1</f>
        <v>2019</v>
      </c>
      <c r="E11" s="211">
        <f t="shared" ref="E11:J11" si="2">D11+1</f>
        <v>2020</v>
      </c>
      <c r="F11" s="211">
        <f t="shared" si="2"/>
        <v>2021</v>
      </c>
      <c r="G11" s="211">
        <f t="shared" si="2"/>
        <v>2022</v>
      </c>
      <c r="H11" s="211">
        <f t="shared" si="2"/>
        <v>2023</v>
      </c>
      <c r="I11" s="211">
        <f t="shared" si="2"/>
        <v>2024</v>
      </c>
      <c r="J11" s="212">
        <f t="shared" si="2"/>
        <v>2025</v>
      </c>
    </row>
    <row r="12" spans="2:10" x14ac:dyDescent="0.35">
      <c r="B12" s="158" t="s">
        <v>149</v>
      </c>
      <c r="C12" s="220">
        <f>'Risk Management'!D50</f>
        <v>0</v>
      </c>
      <c r="D12" s="220">
        <f>'Risk Management'!E50</f>
        <v>0</v>
      </c>
      <c r="E12" s="220">
        <f>'Risk Management'!F50</f>
        <v>0</v>
      </c>
      <c r="F12" s="220">
        <f>'Risk Management'!G50</f>
        <v>3301.9703493647917</v>
      </c>
      <c r="G12" s="220">
        <f>'Risk Management'!H50</f>
        <v>11291.238994036821</v>
      </c>
      <c r="H12" s="220">
        <f>'Risk Management'!I50</f>
        <v>22081.765306492834</v>
      </c>
      <c r="I12" s="220">
        <f>'Risk Management'!J50</f>
        <v>35309.125340621082</v>
      </c>
      <c r="J12" s="221">
        <f>'Risk Management'!K50</f>
        <v>57452.762408376097</v>
      </c>
    </row>
    <row r="13" spans="2:10" s="86" customFormat="1" x14ac:dyDescent="0.35">
      <c r="B13" s="400" t="s">
        <v>151</v>
      </c>
      <c r="C13" s="401">
        <f>'Risk Management'!D109</f>
        <v>0</v>
      </c>
      <c r="D13" s="401">
        <f>'Risk Management'!E109</f>
        <v>0</v>
      </c>
      <c r="E13" s="401">
        <f>'Risk Management'!F109</f>
        <v>0</v>
      </c>
      <c r="F13" s="401">
        <f>'Risk Management'!G109</f>
        <v>0</v>
      </c>
      <c r="G13" s="401">
        <f>'Risk Management'!H109</f>
        <v>0</v>
      </c>
      <c r="H13" s="401">
        <f>'Risk Management'!I109</f>
        <v>0</v>
      </c>
      <c r="I13" s="401">
        <f>'Risk Management'!J109</f>
        <v>0</v>
      </c>
      <c r="J13" s="403">
        <f>'Risk Management'!K109</f>
        <v>0</v>
      </c>
    </row>
    <row r="14" spans="2:10" s="86" customFormat="1" x14ac:dyDescent="0.35">
      <c r="B14" s="400" t="s">
        <v>150</v>
      </c>
      <c r="C14" s="401">
        <f>'Risk Management'!D145</f>
        <v>0</v>
      </c>
      <c r="D14" s="401">
        <f>'Risk Management'!E145</f>
        <v>184000</v>
      </c>
      <c r="E14" s="401">
        <f>'Risk Management'!F145</f>
        <v>322000</v>
      </c>
      <c r="F14" s="401">
        <f>'Risk Management'!G145</f>
        <v>460000</v>
      </c>
      <c r="G14" s="401">
        <f>'Risk Management'!H145</f>
        <v>657142.85714285704</v>
      </c>
      <c r="H14" s="401">
        <f>'Risk Management'!I145</f>
        <v>938775.51020408166</v>
      </c>
      <c r="I14" s="401">
        <f>'Risk Management'!J145</f>
        <v>1341107.8717201168</v>
      </c>
      <c r="J14" s="403">
        <f>'Risk Management'!K145</f>
        <v>1915868.3881715955</v>
      </c>
    </row>
    <row r="15" spans="2:10" s="86" customFormat="1" x14ac:dyDescent="0.35">
      <c r="B15" s="400" t="s">
        <v>152</v>
      </c>
      <c r="C15" s="401">
        <f>'Risk Management'!D181</f>
        <v>0</v>
      </c>
      <c r="D15" s="401">
        <f>'Risk Management'!E181</f>
        <v>0</v>
      </c>
      <c r="E15" s="401">
        <f>'Risk Management'!F181</f>
        <v>0</v>
      </c>
      <c r="F15" s="401">
        <f>'Risk Management'!G181</f>
        <v>0</v>
      </c>
      <c r="G15" s="401">
        <f>'Risk Management'!H181</f>
        <v>0</v>
      </c>
      <c r="H15" s="401">
        <f>'Risk Management'!I181</f>
        <v>0</v>
      </c>
      <c r="I15" s="401">
        <f>'Risk Management'!J181</f>
        <v>0</v>
      </c>
      <c r="J15" s="403">
        <f>'Risk Management'!K181</f>
        <v>0</v>
      </c>
    </row>
    <row r="16" spans="2:10" s="86" customFormat="1" x14ac:dyDescent="0.35">
      <c r="B16" s="400" t="s">
        <v>153</v>
      </c>
      <c r="C16" s="401">
        <f>'Risk Management'!D214</f>
        <v>0</v>
      </c>
      <c r="D16" s="401">
        <f>'Risk Management'!E214</f>
        <v>0</v>
      </c>
      <c r="E16" s="401">
        <f>'Risk Management'!F214</f>
        <v>0</v>
      </c>
      <c r="F16" s="401">
        <f>'Risk Management'!G214</f>
        <v>0</v>
      </c>
      <c r="G16" s="401">
        <f>'Risk Management'!H214</f>
        <v>0</v>
      </c>
      <c r="H16" s="401">
        <f>'Risk Management'!I214</f>
        <v>0</v>
      </c>
      <c r="I16" s="401">
        <f>'Risk Management'!J214</f>
        <v>0</v>
      </c>
      <c r="J16" s="403">
        <f>'Risk Management'!K214</f>
        <v>0</v>
      </c>
    </row>
    <row r="17" spans="2:11" ht="15" thickBot="1" x14ac:dyDescent="0.4">
      <c r="B17" s="159" t="s">
        <v>123</v>
      </c>
      <c r="C17" s="213">
        <f t="shared" ref="C17:J17" si="3">SUM(C12:C14)</f>
        <v>0</v>
      </c>
      <c r="D17" s="213">
        <f t="shared" si="3"/>
        <v>184000</v>
      </c>
      <c r="E17" s="213">
        <f t="shared" si="3"/>
        <v>322000</v>
      </c>
      <c r="F17" s="213">
        <f t="shared" si="3"/>
        <v>463301.9703493648</v>
      </c>
      <c r="G17" s="213">
        <f t="shared" si="3"/>
        <v>668434.09613689384</v>
      </c>
      <c r="H17" s="213">
        <f t="shared" si="3"/>
        <v>960857.27551057446</v>
      </c>
      <c r="I17" s="213">
        <f t="shared" si="3"/>
        <v>1376416.9970607378</v>
      </c>
      <c r="J17" s="214">
        <f t="shared" si="3"/>
        <v>1973321.1505799717</v>
      </c>
    </row>
    <row r="18" spans="2:11" ht="15" thickBot="1" x14ac:dyDescent="0.4"/>
    <row r="19" spans="2:11" x14ac:dyDescent="0.35">
      <c r="B19" s="157" t="s">
        <v>136</v>
      </c>
      <c r="C19" s="160"/>
      <c r="D19" s="160"/>
      <c r="E19" s="160"/>
      <c r="F19" s="160"/>
      <c r="G19" s="160"/>
      <c r="H19" s="160"/>
      <c r="I19" s="160"/>
      <c r="J19" s="163"/>
    </row>
    <row r="20" spans="2:11" x14ac:dyDescent="0.35">
      <c r="B20" s="158"/>
      <c r="C20" s="211">
        <v>2018</v>
      </c>
      <c r="D20" s="211">
        <f>C20+1</f>
        <v>2019</v>
      </c>
      <c r="E20" s="211">
        <f t="shared" ref="E20:J20" si="4">D20+1</f>
        <v>2020</v>
      </c>
      <c r="F20" s="211">
        <f t="shared" si="4"/>
        <v>2021</v>
      </c>
      <c r="G20" s="211">
        <f t="shared" si="4"/>
        <v>2022</v>
      </c>
      <c r="H20" s="211">
        <f t="shared" si="4"/>
        <v>2023</v>
      </c>
      <c r="I20" s="211">
        <f t="shared" si="4"/>
        <v>2024</v>
      </c>
      <c r="J20" s="212">
        <f t="shared" si="4"/>
        <v>2025</v>
      </c>
    </row>
    <row r="21" spans="2:11" x14ac:dyDescent="0.35">
      <c r="B21" s="158" t="s">
        <v>280</v>
      </c>
      <c r="C21" s="222">
        <f>'Customer Loyalty'!D38</f>
        <v>0</v>
      </c>
      <c r="D21" s="222">
        <f>'Customer Loyalty'!E38</f>
        <v>0</v>
      </c>
      <c r="E21" s="222">
        <f>'Customer Loyalty'!F38</f>
        <v>-1250</v>
      </c>
      <c r="F21" s="222">
        <f>'Customer Loyalty'!G38</f>
        <v>-2500</v>
      </c>
      <c r="G21" s="222">
        <f>'Customer Loyalty'!H38</f>
        <v>-6857.1428571428587</v>
      </c>
      <c r="H21" s="222">
        <f>'Customer Loyalty'!I38</f>
        <v>-13410.204081632655</v>
      </c>
      <c r="I21" s="222">
        <f>'Customer Loyalty'!J38</f>
        <v>-21443.148688046655</v>
      </c>
      <c r="J21" s="223">
        <f>'Customer Loyalty'!K38</f>
        <v>-34890.927344623822</v>
      </c>
    </row>
    <row r="22" spans="2:11" ht="15" thickBot="1" x14ac:dyDescent="0.4">
      <c r="B22" s="159" t="s">
        <v>123</v>
      </c>
      <c r="C22" s="215">
        <f>C21</f>
        <v>0</v>
      </c>
      <c r="D22" s="215">
        <f t="shared" ref="D22:J22" si="5">D21</f>
        <v>0</v>
      </c>
      <c r="E22" s="215">
        <f t="shared" si="5"/>
        <v>-1250</v>
      </c>
      <c r="F22" s="213">
        <f t="shared" si="5"/>
        <v>-2500</v>
      </c>
      <c r="G22" s="213">
        <f t="shared" si="5"/>
        <v>-6857.1428571428587</v>
      </c>
      <c r="H22" s="213">
        <f t="shared" si="5"/>
        <v>-13410.204081632655</v>
      </c>
      <c r="I22" s="213">
        <f t="shared" si="5"/>
        <v>-21443.148688046655</v>
      </c>
      <c r="J22" s="214">
        <f t="shared" si="5"/>
        <v>-34890.927344623822</v>
      </c>
    </row>
    <row r="23" spans="2:11" ht="15" thickBot="1" x14ac:dyDescent="0.4">
      <c r="C23" s="216"/>
      <c r="D23" s="216"/>
      <c r="E23" s="216"/>
      <c r="F23" s="216"/>
      <c r="G23" s="216"/>
      <c r="H23" s="216"/>
      <c r="I23" s="216"/>
      <c r="J23" s="216"/>
    </row>
    <row r="24" spans="2:11" x14ac:dyDescent="0.35">
      <c r="B24" s="157" t="s">
        <v>137</v>
      </c>
      <c r="C24" s="160"/>
      <c r="D24" s="160"/>
      <c r="E24" s="160"/>
      <c r="F24" s="160"/>
      <c r="G24" s="160"/>
      <c r="H24" s="160"/>
      <c r="I24" s="160"/>
      <c r="J24" s="163"/>
    </row>
    <row r="25" spans="2:11" x14ac:dyDescent="0.35">
      <c r="B25" s="158"/>
      <c r="C25" s="211">
        <v>2018</v>
      </c>
      <c r="D25" s="211">
        <f>C25+1</f>
        <v>2019</v>
      </c>
      <c r="E25" s="211">
        <f t="shared" ref="E25:J25" si="6">D25+1</f>
        <v>2020</v>
      </c>
      <c r="F25" s="211">
        <f t="shared" si="6"/>
        <v>2021</v>
      </c>
      <c r="G25" s="211">
        <f t="shared" si="6"/>
        <v>2022</v>
      </c>
      <c r="H25" s="211">
        <f t="shared" si="6"/>
        <v>2023</v>
      </c>
      <c r="I25" s="211">
        <f t="shared" si="6"/>
        <v>2024</v>
      </c>
      <c r="J25" s="212">
        <f t="shared" si="6"/>
        <v>2025</v>
      </c>
    </row>
    <row r="26" spans="2:11" x14ac:dyDescent="0.35">
      <c r="B26" s="158" t="s">
        <v>156</v>
      </c>
      <c r="C26" s="222">
        <f>'Sales &amp; Marketing'!D34</f>
        <v>0</v>
      </c>
      <c r="D26" s="222">
        <f>'Sales &amp; Marketing'!E34</f>
        <v>0</v>
      </c>
      <c r="E26" s="222">
        <f>'Sales &amp; Marketing'!F34</f>
        <v>0</v>
      </c>
      <c r="F26" s="222">
        <f>'Sales &amp; Marketing'!G34</f>
        <v>0</v>
      </c>
      <c r="G26" s="222">
        <f>'Sales &amp; Marketing'!H34</f>
        <v>5000</v>
      </c>
      <c r="H26" s="222">
        <f>'Sales &amp; Marketing'!I34</f>
        <v>14000</v>
      </c>
      <c r="I26" s="222">
        <f>'Sales &amp; Marketing'!J34</f>
        <v>23000</v>
      </c>
      <c r="J26" s="223">
        <f>'Sales &amp; Marketing'!K34</f>
        <v>51500</v>
      </c>
    </row>
    <row r="27" spans="2:11" ht="15" thickBot="1" x14ac:dyDescent="0.4">
      <c r="B27" s="159" t="s">
        <v>123</v>
      </c>
      <c r="C27" s="215">
        <f>C26</f>
        <v>0</v>
      </c>
      <c r="D27" s="215">
        <f t="shared" ref="D27:J27" si="7">D26</f>
        <v>0</v>
      </c>
      <c r="E27" s="215">
        <f t="shared" si="7"/>
        <v>0</v>
      </c>
      <c r="F27" s="215">
        <f t="shared" si="7"/>
        <v>0</v>
      </c>
      <c r="G27" s="213">
        <f t="shared" si="7"/>
        <v>5000</v>
      </c>
      <c r="H27" s="213">
        <f t="shared" si="7"/>
        <v>14000</v>
      </c>
      <c r="I27" s="213">
        <f t="shared" si="7"/>
        <v>23000</v>
      </c>
      <c r="J27" s="214">
        <f t="shared" si="7"/>
        <v>51500</v>
      </c>
    </row>
    <row r="28" spans="2:11" ht="15" thickBot="1" x14ac:dyDescent="0.4">
      <c r="B28" s="170"/>
      <c r="C28" s="217"/>
      <c r="D28" s="217"/>
      <c r="E28" s="217"/>
      <c r="F28" s="217"/>
      <c r="G28" s="217"/>
      <c r="H28" s="217"/>
      <c r="I28" s="217"/>
      <c r="J28" s="217"/>
      <c r="K28" s="86"/>
    </row>
    <row r="29" spans="2:11" x14ac:dyDescent="0.35">
      <c r="B29" s="157" t="s">
        <v>143</v>
      </c>
      <c r="C29" s="218"/>
      <c r="D29" s="218"/>
      <c r="E29" s="218"/>
      <c r="F29" s="218"/>
      <c r="G29" s="218"/>
      <c r="H29" s="218"/>
      <c r="I29" s="218"/>
      <c r="J29" s="219"/>
    </row>
    <row r="30" spans="2:11" x14ac:dyDescent="0.35">
      <c r="B30" s="158"/>
      <c r="C30" s="211">
        <v>2018</v>
      </c>
      <c r="D30" s="211">
        <f>C30+1</f>
        <v>2019</v>
      </c>
      <c r="E30" s="211">
        <f t="shared" ref="E30" si="8">D30+1</f>
        <v>2020</v>
      </c>
      <c r="F30" s="211">
        <f t="shared" ref="F30" si="9">E30+1</f>
        <v>2021</v>
      </c>
      <c r="G30" s="211">
        <f t="shared" ref="G30" si="10">F30+1</f>
        <v>2022</v>
      </c>
      <c r="H30" s="211">
        <f t="shared" ref="H30" si="11">G30+1</f>
        <v>2023</v>
      </c>
      <c r="I30" s="211">
        <f t="shared" ref="I30" si="12">H30+1</f>
        <v>2024</v>
      </c>
      <c r="J30" s="212">
        <f t="shared" ref="J30" si="13">I30+1</f>
        <v>2025</v>
      </c>
    </row>
    <row r="31" spans="2:11" x14ac:dyDescent="0.35">
      <c r="B31" s="158" t="s">
        <v>142</v>
      </c>
      <c r="C31" s="226"/>
      <c r="D31" s="226"/>
      <c r="E31" s="226"/>
      <c r="F31" s="226"/>
      <c r="G31" s="226"/>
      <c r="H31" s="226"/>
      <c r="I31" s="226"/>
      <c r="J31" s="227"/>
    </row>
    <row r="32" spans="2:11" x14ac:dyDescent="0.35">
      <c r="B32" s="158" t="s">
        <v>148</v>
      </c>
      <c r="C32" s="226">
        <f>'Operating Efficiency'!D116</f>
        <v>100000</v>
      </c>
      <c r="D32" s="226">
        <f>'Operating Efficiency'!E116</f>
        <v>100000</v>
      </c>
      <c r="E32" s="226">
        <f>'Operating Efficiency'!F116</f>
        <v>100000</v>
      </c>
      <c r="F32" s="226">
        <f>'Operating Efficiency'!G116</f>
        <v>112000</v>
      </c>
      <c r="G32" s="226">
        <f>'Operating Efficiency'!H116</f>
        <v>115400</v>
      </c>
      <c r="H32" s="226">
        <f>'Operating Efficiency'!I116</f>
        <v>105000</v>
      </c>
      <c r="I32" s="226">
        <f>'Operating Efficiency'!J116</f>
        <v>105000</v>
      </c>
      <c r="J32" s="227">
        <f>'Operating Efficiency'!K116</f>
        <v>105000</v>
      </c>
    </row>
    <row r="33" spans="2:12" ht="15" thickBot="1" x14ac:dyDescent="0.4">
      <c r="B33" s="159"/>
      <c r="C33" s="161"/>
      <c r="D33" s="161"/>
      <c r="E33" s="161"/>
      <c r="F33" s="161"/>
      <c r="G33" s="161"/>
      <c r="H33" s="161"/>
      <c r="I33" s="161"/>
      <c r="J33" s="168"/>
    </row>
    <row r="34" spans="2:12" s="86" customFormat="1" ht="15" thickBot="1" x14ac:dyDescent="0.4">
      <c r="B34" s="170"/>
      <c r="C34" s="171"/>
      <c r="D34" s="171"/>
      <c r="E34" s="171"/>
      <c r="F34" s="171"/>
      <c r="G34" s="171"/>
      <c r="H34" s="171"/>
      <c r="I34" s="171"/>
      <c r="J34" s="171"/>
    </row>
    <row r="35" spans="2:12" s="86" customFormat="1" x14ac:dyDescent="0.35">
      <c r="B35" s="176" t="s">
        <v>146</v>
      </c>
      <c r="C35" s="174"/>
      <c r="D35" s="174"/>
      <c r="E35" s="174"/>
      <c r="F35" s="174"/>
      <c r="G35" s="174"/>
      <c r="H35" s="174"/>
      <c r="I35" s="174"/>
      <c r="J35" s="175"/>
    </row>
    <row r="36" spans="2:12" s="86" customFormat="1" x14ac:dyDescent="0.35">
      <c r="B36" s="158"/>
      <c r="C36" s="211">
        <v>2018</v>
      </c>
      <c r="D36" s="211">
        <f>C36+1</f>
        <v>2019</v>
      </c>
      <c r="E36" s="211">
        <f t="shared" ref="E36" si="14">D36+1</f>
        <v>2020</v>
      </c>
      <c r="F36" s="211">
        <f t="shared" ref="F36" si="15">E36+1</f>
        <v>2021</v>
      </c>
      <c r="G36" s="211">
        <f t="shared" ref="G36" si="16">F36+1</f>
        <v>2022</v>
      </c>
      <c r="H36" s="211">
        <f t="shared" ref="H36" si="17">G36+1</f>
        <v>2023</v>
      </c>
      <c r="I36" s="211">
        <f t="shared" ref="I36" si="18">H36+1</f>
        <v>2024</v>
      </c>
      <c r="J36" s="212">
        <f t="shared" ref="J36" si="19">I36+1</f>
        <v>2025</v>
      </c>
    </row>
    <row r="37" spans="2:12" s="86" customFormat="1" x14ac:dyDescent="0.35">
      <c r="B37" s="158" t="s">
        <v>162</v>
      </c>
      <c r="C37" s="220">
        <f t="shared" ref="C37:J37" si="20">C8</f>
        <v>0</v>
      </c>
      <c r="D37" s="220">
        <f t="shared" si="20"/>
        <v>0</v>
      </c>
      <c r="E37" s="220">
        <f t="shared" si="20"/>
        <v>0</v>
      </c>
      <c r="F37" s="220">
        <f t="shared" si="20"/>
        <v>0</v>
      </c>
      <c r="G37" s="220">
        <f t="shared" si="20"/>
        <v>0</v>
      </c>
      <c r="H37" s="220">
        <f t="shared" si="20"/>
        <v>0</v>
      </c>
      <c r="I37" s="220">
        <f t="shared" si="20"/>
        <v>0</v>
      </c>
      <c r="J37" s="221">
        <f t="shared" si="20"/>
        <v>0</v>
      </c>
    </row>
    <row r="38" spans="2:12" s="86" customFormat="1" x14ac:dyDescent="0.35">
      <c r="B38" s="158" t="s">
        <v>163</v>
      </c>
      <c r="C38" s="220">
        <f t="shared" ref="C38:J38" si="21">C17</f>
        <v>0</v>
      </c>
      <c r="D38" s="220">
        <f t="shared" si="21"/>
        <v>184000</v>
      </c>
      <c r="E38" s="220">
        <f t="shared" si="21"/>
        <v>322000</v>
      </c>
      <c r="F38" s="220">
        <f t="shared" si="21"/>
        <v>463301.9703493648</v>
      </c>
      <c r="G38" s="220">
        <f t="shared" si="21"/>
        <v>668434.09613689384</v>
      </c>
      <c r="H38" s="220">
        <f t="shared" si="21"/>
        <v>960857.27551057446</v>
      </c>
      <c r="I38" s="220">
        <f t="shared" si="21"/>
        <v>1376416.9970607378</v>
      </c>
      <c r="J38" s="221">
        <f t="shared" si="21"/>
        <v>1973321.1505799717</v>
      </c>
    </row>
    <row r="39" spans="2:12" s="86" customFormat="1" x14ac:dyDescent="0.35">
      <c r="B39" s="158" t="s">
        <v>165</v>
      </c>
      <c r="C39" s="222">
        <f t="shared" ref="C39:J39" si="22">C22</f>
        <v>0</v>
      </c>
      <c r="D39" s="222">
        <f t="shared" si="22"/>
        <v>0</v>
      </c>
      <c r="E39" s="222">
        <f t="shared" si="22"/>
        <v>-1250</v>
      </c>
      <c r="F39" s="222">
        <f t="shared" si="22"/>
        <v>-2500</v>
      </c>
      <c r="G39" s="222">
        <f t="shared" si="22"/>
        <v>-6857.1428571428587</v>
      </c>
      <c r="H39" s="222">
        <f t="shared" si="22"/>
        <v>-13410.204081632655</v>
      </c>
      <c r="I39" s="222">
        <f t="shared" si="22"/>
        <v>-21443.148688046655</v>
      </c>
      <c r="J39" s="223">
        <f t="shared" si="22"/>
        <v>-34890.927344623822</v>
      </c>
    </row>
    <row r="40" spans="2:12" s="86" customFormat="1" x14ac:dyDescent="0.35">
      <c r="B40" s="158" t="s">
        <v>156</v>
      </c>
      <c r="C40" s="222">
        <f t="shared" ref="C40:J40" si="23">C27</f>
        <v>0</v>
      </c>
      <c r="D40" s="222">
        <f t="shared" si="23"/>
        <v>0</v>
      </c>
      <c r="E40" s="222">
        <f t="shared" si="23"/>
        <v>0</v>
      </c>
      <c r="F40" s="222">
        <f t="shared" si="23"/>
        <v>0</v>
      </c>
      <c r="G40" s="222">
        <f t="shared" si="23"/>
        <v>5000</v>
      </c>
      <c r="H40" s="222">
        <f t="shared" si="23"/>
        <v>14000</v>
      </c>
      <c r="I40" s="222">
        <f t="shared" si="23"/>
        <v>23000</v>
      </c>
      <c r="J40" s="223">
        <f t="shared" si="23"/>
        <v>51500</v>
      </c>
    </row>
    <row r="41" spans="2:12" s="86" customFormat="1" x14ac:dyDescent="0.35">
      <c r="B41" s="158" t="s">
        <v>164</v>
      </c>
      <c r="C41" s="222">
        <f>C33</f>
        <v>0</v>
      </c>
      <c r="D41" s="222">
        <f t="shared" ref="D41:J41" si="24">D33</f>
        <v>0</v>
      </c>
      <c r="E41" s="222">
        <f t="shared" si="24"/>
        <v>0</v>
      </c>
      <c r="F41" s="222">
        <f t="shared" si="24"/>
        <v>0</v>
      </c>
      <c r="G41" s="222">
        <f t="shared" si="24"/>
        <v>0</v>
      </c>
      <c r="H41" s="222">
        <f t="shared" si="24"/>
        <v>0</v>
      </c>
      <c r="I41" s="222">
        <f t="shared" si="24"/>
        <v>0</v>
      </c>
      <c r="J41" s="223">
        <f t="shared" si="24"/>
        <v>0</v>
      </c>
    </row>
    <row r="42" spans="2:12" s="86" customFormat="1" ht="15" thickBot="1" x14ac:dyDescent="0.4">
      <c r="B42" s="159" t="s">
        <v>123</v>
      </c>
      <c r="C42" s="224">
        <f>SUM(C37:C41)</f>
        <v>0</v>
      </c>
      <c r="D42" s="224">
        <f t="shared" ref="D42:J42" si="25">SUM(D37:D41)</f>
        <v>184000</v>
      </c>
      <c r="E42" s="224">
        <f t="shared" si="25"/>
        <v>320750</v>
      </c>
      <c r="F42" s="224">
        <f t="shared" si="25"/>
        <v>460801.9703493648</v>
      </c>
      <c r="G42" s="224">
        <f t="shared" si="25"/>
        <v>666576.953279751</v>
      </c>
      <c r="H42" s="224">
        <f t="shared" si="25"/>
        <v>961447.0714289418</v>
      </c>
      <c r="I42" s="224">
        <f t="shared" si="25"/>
        <v>1377973.8483726911</v>
      </c>
      <c r="J42" s="225">
        <f t="shared" si="25"/>
        <v>1989930.223235348</v>
      </c>
    </row>
    <row r="43" spans="2:12" s="86" customFormat="1" x14ac:dyDescent="0.35">
      <c r="B43" s="170"/>
      <c r="C43" s="171"/>
      <c r="D43" s="171"/>
      <c r="E43" s="171"/>
      <c r="F43" s="171"/>
      <c r="G43" s="171"/>
      <c r="H43" s="171"/>
      <c r="I43" s="171"/>
      <c r="J43" s="171"/>
    </row>
    <row r="44" spans="2:12" ht="15" thickBot="1" x14ac:dyDescent="0.4"/>
    <row r="45" spans="2:12" x14ac:dyDescent="0.35">
      <c r="B45" s="176" t="s">
        <v>141</v>
      </c>
      <c r="C45" s="174"/>
      <c r="D45" s="174"/>
      <c r="E45" s="174"/>
      <c r="F45" s="174"/>
      <c r="G45" s="174"/>
      <c r="H45" s="174"/>
      <c r="I45" s="174"/>
      <c r="J45" s="175"/>
    </row>
    <row r="46" spans="2:12" x14ac:dyDescent="0.35">
      <c r="B46" s="158" t="s">
        <v>225</v>
      </c>
      <c r="C46" s="399">
        <v>0.1</v>
      </c>
      <c r="D46" s="402" t="s">
        <v>287</v>
      </c>
      <c r="E46" s="164"/>
      <c r="F46" s="164"/>
      <c r="G46" s="164"/>
      <c r="H46" s="164"/>
      <c r="I46" s="164"/>
      <c r="J46" s="165"/>
    </row>
    <row r="47" spans="2:12" x14ac:dyDescent="0.35">
      <c r="B47" s="158" t="s">
        <v>147</v>
      </c>
      <c r="C47" s="177">
        <f>NPV(C46,G42:J42)+F42</f>
        <v>4255806.6405834164</v>
      </c>
      <c r="D47" s="166"/>
      <c r="E47" s="166"/>
      <c r="F47" s="166"/>
      <c r="G47" s="166"/>
      <c r="H47" s="166"/>
      <c r="I47" s="166"/>
      <c r="J47" s="167"/>
      <c r="L47" s="178"/>
    </row>
    <row r="48" spans="2:12" ht="15" thickBot="1" x14ac:dyDescent="0.4">
      <c r="B48" s="159"/>
      <c r="C48" s="172"/>
      <c r="D48" s="172"/>
      <c r="E48" s="172"/>
      <c r="F48" s="172"/>
      <c r="G48" s="172"/>
      <c r="H48" s="172"/>
      <c r="I48" s="172"/>
      <c r="J48" s="173"/>
    </row>
  </sheetData>
  <sheetProtection formatCells="0" formatColumns="0" formatRows="0"/>
  <mergeCells count="1">
    <mergeCell ref="B2:J2"/>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8DE2C-6E71-4E21-BD51-F2F9A3C81C79}">
  <dimension ref="A1:P127"/>
  <sheetViews>
    <sheetView zoomScaleNormal="100" workbookViewId="0"/>
  </sheetViews>
  <sheetFormatPr defaultColWidth="8.90625" defaultRowHeight="11.5" x14ac:dyDescent="0.25"/>
  <cols>
    <col min="1" max="1" width="6.54296875" style="185" customWidth="1"/>
    <col min="2" max="2" width="60.1796875" style="185" customWidth="1"/>
    <col min="3" max="3" width="14.90625" style="185" customWidth="1"/>
    <col min="4" max="5" width="11.54296875" style="185" customWidth="1"/>
    <col min="6" max="7" width="11.90625" style="185" customWidth="1"/>
    <col min="8" max="8" width="13.453125" style="185" customWidth="1"/>
    <col min="9" max="9" width="11.6328125" style="185" customWidth="1"/>
    <col min="10" max="10" width="12.54296875" style="185" customWidth="1"/>
    <col min="11" max="11" width="13.90625" style="185" customWidth="1"/>
    <col min="12" max="12" width="54.1796875" style="185" customWidth="1"/>
    <col min="13" max="13" width="32.36328125" style="185" customWidth="1"/>
    <col min="14" max="14" width="22.81640625" style="185" customWidth="1"/>
    <col min="15" max="16384" width="8.90625" style="185"/>
  </cols>
  <sheetData>
    <row r="1" spans="1:16" ht="15.5" x14ac:dyDescent="0.25">
      <c r="B1" s="1" t="s">
        <v>226</v>
      </c>
      <c r="D1" s="186"/>
      <c r="E1" s="186"/>
      <c r="F1" s="186"/>
    </row>
    <row r="2" spans="1:16" ht="16" thickBot="1" x14ac:dyDescent="0.3">
      <c r="B2" s="1" t="s">
        <v>15</v>
      </c>
      <c r="C2" s="187" t="s">
        <v>322</v>
      </c>
      <c r="D2" s="186"/>
      <c r="E2" s="186"/>
      <c r="F2" s="186"/>
      <c r="K2" s="331"/>
      <c r="L2" s="332"/>
      <c r="M2" s="331"/>
    </row>
    <row r="3" spans="1:16" ht="18" customHeight="1" x14ac:dyDescent="0.25">
      <c r="B3" s="333" t="s">
        <v>227</v>
      </c>
      <c r="C3" s="334"/>
      <c r="D3" s="335"/>
      <c r="E3" s="335"/>
      <c r="F3" s="335"/>
      <c r="G3" s="334"/>
      <c r="H3" s="334"/>
      <c r="I3" s="334"/>
      <c r="J3" s="334"/>
      <c r="K3" s="336"/>
    </row>
    <row r="4" spans="1:16" x14ac:dyDescent="0.25">
      <c r="B4" s="337"/>
      <c r="C4" s="208"/>
      <c r="D4" s="338"/>
      <c r="E4" s="338"/>
      <c r="F4" s="338"/>
      <c r="G4" s="208"/>
      <c r="H4" s="208"/>
      <c r="I4" s="208"/>
      <c r="J4" s="208"/>
      <c r="K4" s="199"/>
    </row>
    <row r="5" spans="1:16" x14ac:dyDescent="0.25">
      <c r="B5" s="424" t="s">
        <v>169</v>
      </c>
      <c r="C5" s="425"/>
      <c r="D5" s="425"/>
      <c r="E5" s="425"/>
      <c r="F5" s="425"/>
      <c r="G5" s="425"/>
      <c r="H5" s="425"/>
      <c r="I5" s="425"/>
      <c r="J5" s="425"/>
      <c r="K5" s="426"/>
    </row>
    <row r="6" spans="1:16" ht="41.4" customHeight="1" x14ac:dyDescent="0.25">
      <c r="B6" s="427" t="s">
        <v>231</v>
      </c>
      <c r="C6" s="428"/>
      <c r="D6" s="428"/>
      <c r="E6" s="428"/>
      <c r="F6" s="428"/>
      <c r="G6" s="428"/>
      <c r="H6" s="428"/>
      <c r="I6" s="428"/>
      <c r="J6" s="428"/>
      <c r="K6" s="429"/>
    </row>
    <row r="7" spans="1:16" x14ac:dyDescent="0.25">
      <c r="B7" s="424" t="s">
        <v>170</v>
      </c>
      <c r="C7" s="425"/>
      <c r="D7" s="425"/>
      <c r="E7" s="425"/>
      <c r="F7" s="425"/>
      <c r="G7" s="425"/>
      <c r="H7" s="425"/>
      <c r="I7" s="425"/>
      <c r="J7" s="425"/>
      <c r="K7" s="426"/>
    </row>
    <row r="8" spans="1:16" ht="66.5" customHeight="1" x14ac:dyDescent="0.25">
      <c r="B8" s="427" t="s">
        <v>172</v>
      </c>
      <c r="C8" s="428"/>
      <c r="D8" s="428"/>
      <c r="E8" s="428"/>
      <c r="F8" s="428"/>
      <c r="G8" s="428"/>
      <c r="H8" s="428"/>
      <c r="I8" s="428"/>
      <c r="J8" s="428"/>
      <c r="K8" s="429"/>
    </row>
    <row r="9" spans="1:16" x14ac:dyDescent="0.25">
      <c r="B9" s="424" t="s">
        <v>171</v>
      </c>
      <c r="C9" s="425"/>
      <c r="D9" s="425"/>
      <c r="E9" s="425"/>
      <c r="F9" s="425"/>
      <c r="G9" s="425"/>
      <c r="H9" s="425"/>
      <c r="I9" s="425"/>
      <c r="J9" s="425"/>
      <c r="K9" s="426"/>
    </row>
    <row r="10" spans="1:16" ht="66.5" customHeight="1" thickBot="1" x14ac:dyDescent="0.3">
      <c r="B10" s="421" t="s">
        <v>318</v>
      </c>
      <c r="C10" s="422"/>
      <c r="D10" s="422"/>
      <c r="E10" s="422"/>
      <c r="F10" s="422"/>
      <c r="G10" s="422"/>
      <c r="H10" s="422"/>
      <c r="I10" s="422"/>
      <c r="J10" s="422"/>
      <c r="K10" s="423"/>
    </row>
    <row r="11" spans="1:16" ht="12" thickBot="1" x14ac:dyDescent="0.3">
      <c r="B11" s="188"/>
      <c r="D11" s="186"/>
      <c r="E11" s="186"/>
      <c r="F11" s="186"/>
      <c r="H11" s="339"/>
      <c r="I11" s="339"/>
      <c r="J11" s="339"/>
      <c r="K11" s="339"/>
    </row>
    <row r="12" spans="1:16" x14ac:dyDescent="0.25">
      <c r="B12" s="432" t="s">
        <v>5</v>
      </c>
      <c r="C12" s="433"/>
      <c r="D12" s="433"/>
      <c r="E12" s="433"/>
      <c r="F12" s="433"/>
      <c r="G12" s="433"/>
      <c r="H12" s="433"/>
      <c r="I12" s="433"/>
      <c r="J12" s="433"/>
      <c r="K12" s="433"/>
      <c r="L12" s="229"/>
      <c r="M12" s="229"/>
      <c r="N12" s="133"/>
    </row>
    <row r="13" spans="1:16" x14ac:dyDescent="0.25">
      <c r="A13" s="197" t="s">
        <v>38</v>
      </c>
      <c r="B13" s="430" t="s">
        <v>124</v>
      </c>
      <c r="C13" s="431"/>
      <c r="D13" s="318">
        <v>2018</v>
      </c>
      <c r="E13" s="318">
        <f>D13+1</f>
        <v>2019</v>
      </c>
      <c r="F13" s="318">
        <f t="shared" ref="F13:K13" si="0">E13+1</f>
        <v>2020</v>
      </c>
      <c r="G13" s="318">
        <f t="shared" si="0"/>
        <v>2021</v>
      </c>
      <c r="H13" s="318">
        <f t="shared" si="0"/>
        <v>2022</v>
      </c>
      <c r="I13" s="318">
        <f t="shared" si="0"/>
        <v>2023</v>
      </c>
      <c r="J13" s="318">
        <f t="shared" si="0"/>
        <v>2024</v>
      </c>
      <c r="K13" s="318">
        <f t="shared" si="0"/>
        <v>2025</v>
      </c>
      <c r="L13" s="318" t="s">
        <v>212</v>
      </c>
      <c r="M13" s="184" t="s">
        <v>158</v>
      </c>
      <c r="N13" s="134" t="s">
        <v>21</v>
      </c>
    </row>
    <row r="14" spans="1:16" x14ac:dyDescent="0.25">
      <c r="B14" s="108" t="s">
        <v>232</v>
      </c>
      <c r="C14" s="98" t="s">
        <v>2</v>
      </c>
      <c r="D14" s="99"/>
      <c r="E14" s="99"/>
      <c r="F14" s="99"/>
      <c r="G14" s="100"/>
      <c r="H14" s="100"/>
      <c r="I14" s="100"/>
      <c r="J14" s="100"/>
      <c r="K14" s="100"/>
      <c r="L14" s="99"/>
      <c r="M14" s="99"/>
      <c r="N14" s="110"/>
    </row>
    <row r="15" spans="1:16" ht="34.75" customHeight="1" x14ac:dyDescent="0.25">
      <c r="B15" s="145" t="s">
        <v>233</v>
      </c>
      <c r="C15" s="65" t="s">
        <v>81</v>
      </c>
      <c r="D15" s="380"/>
      <c r="E15" s="380">
        <v>100000</v>
      </c>
      <c r="F15" s="380">
        <v>150000</v>
      </c>
      <c r="G15" s="380">
        <v>200000</v>
      </c>
      <c r="H15" s="380">
        <v>220000</v>
      </c>
      <c r="I15" s="380">
        <v>242000</v>
      </c>
      <c r="J15" s="380">
        <v>300000</v>
      </c>
      <c r="K15" s="380">
        <f>J15*(1+((J15/G15)^(1/3)-1))</f>
        <v>343414.27276599954</v>
      </c>
      <c r="L15" s="40" t="s">
        <v>286</v>
      </c>
      <c r="M15" s="65" t="s">
        <v>214</v>
      </c>
      <c r="N15" s="41"/>
    </row>
    <row r="16" spans="1:16" s="203" customFormat="1" ht="23" x14ac:dyDescent="0.25">
      <c r="B16" s="145" t="s">
        <v>234</v>
      </c>
      <c r="C16" s="136" t="s">
        <v>81</v>
      </c>
      <c r="D16" s="380"/>
      <c r="E16" s="380">
        <v>100000</v>
      </c>
      <c r="F16" s="380">
        <v>175000</v>
      </c>
      <c r="G16" s="380">
        <v>250000</v>
      </c>
      <c r="H16" s="380">
        <f>G16*(1+(G16/F16-1))</f>
        <v>357142.85714285716</v>
      </c>
      <c r="I16" s="380">
        <f>H16*(1+(H16/G16-1))</f>
        <v>510204.08163265308</v>
      </c>
      <c r="J16" s="380">
        <f t="shared" ref="J16:K16" si="1">I16*(1+(I16/H16-1))</f>
        <v>728862.97376093303</v>
      </c>
      <c r="K16" s="380">
        <f t="shared" si="1"/>
        <v>1041232.8196584758</v>
      </c>
      <c r="L16" s="40" t="s">
        <v>286</v>
      </c>
      <c r="M16" s="65" t="s">
        <v>214</v>
      </c>
      <c r="N16" s="340"/>
      <c r="P16" s="341"/>
    </row>
    <row r="17" spans="2:14" ht="23" x14ac:dyDescent="0.25">
      <c r="B17" s="138" t="s">
        <v>235</v>
      </c>
      <c r="C17" s="137" t="s">
        <v>84</v>
      </c>
      <c r="D17" s="80"/>
      <c r="E17" s="80">
        <f>(41.8/2.204)/1000</f>
        <v>1.8965517241379307E-2</v>
      </c>
      <c r="F17" s="80">
        <f t="shared" ref="F17:J17" si="2">E17</f>
        <v>1.8965517241379307E-2</v>
      </c>
      <c r="G17" s="80">
        <f t="shared" si="2"/>
        <v>1.8965517241379307E-2</v>
      </c>
      <c r="H17" s="80">
        <f t="shared" si="2"/>
        <v>1.8965517241379307E-2</v>
      </c>
      <c r="I17" s="80">
        <f t="shared" si="2"/>
        <v>1.8965517241379307E-2</v>
      </c>
      <c r="J17" s="80">
        <f t="shared" si="2"/>
        <v>1.8965517241379307E-2</v>
      </c>
      <c r="K17" s="80">
        <f>J17</f>
        <v>1.8965517241379307E-2</v>
      </c>
      <c r="L17" s="40" t="s">
        <v>288</v>
      </c>
      <c r="M17" s="65" t="s">
        <v>72</v>
      </c>
      <c r="N17" s="41"/>
    </row>
    <row r="18" spans="2:14" ht="23" x14ac:dyDescent="0.25">
      <c r="B18" s="138" t="s">
        <v>236</v>
      </c>
      <c r="C18" s="137" t="s">
        <v>84</v>
      </c>
      <c r="D18" s="80"/>
      <c r="E18" s="80">
        <f>(165.3/2.204)/1000</f>
        <v>7.4999999999999997E-2</v>
      </c>
      <c r="F18" s="80">
        <f t="shared" ref="F18:J19" si="3">E18</f>
        <v>7.4999999999999997E-2</v>
      </c>
      <c r="G18" s="80">
        <f t="shared" si="3"/>
        <v>7.4999999999999997E-2</v>
      </c>
      <c r="H18" s="80">
        <f t="shared" si="3"/>
        <v>7.4999999999999997E-2</v>
      </c>
      <c r="I18" s="80">
        <f t="shared" si="3"/>
        <v>7.4999999999999997E-2</v>
      </c>
      <c r="J18" s="80">
        <f t="shared" si="3"/>
        <v>7.4999999999999997E-2</v>
      </c>
      <c r="K18" s="80">
        <f>J18</f>
        <v>7.4999999999999997E-2</v>
      </c>
      <c r="L18" s="101" t="s">
        <v>289</v>
      </c>
      <c r="M18" s="65" t="s">
        <v>72</v>
      </c>
      <c r="N18" s="41"/>
    </row>
    <row r="19" spans="2:14" s="203" customFormat="1" ht="23" x14ac:dyDescent="0.25">
      <c r="B19" s="138" t="s">
        <v>237</v>
      </c>
      <c r="C19" s="137" t="s">
        <v>84</v>
      </c>
      <c r="D19" s="80"/>
      <c r="E19" s="80">
        <f>(41.8/2.204)/1000</f>
        <v>1.8965517241379307E-2</v>
      </c>
      <c r="F19" s="80">
        <f t="shared" si="3"/>
        <v>1.8965517241379307E-2</v>
      </c>
      <c r="G19" s="80">
        <f t="shared" si="3"/>
        <v>1.8965517241379307E-2</v>
      </c>
      <c r="H19" s="80">
        <f t="shared" si="3"/>
        <v>1.8965517241379307E-2</v>
      </c>
      <c r="I19" s="80">
        <f t="shared" si="3"/>
        <v>1.8965517241379307E-2</v>
      </c>
      <c r="J19" s="80">
        <f t="shared" si="3"/>
        <v>1.8965517241379307E-2</v>
      </c>
      <c r="K19" s="80">
        <f>J19</f>
        <v>1.8965517241379307E-2</v>
      </c>
      <c r="L19" s="40" t="s">
        <v>288</v>
      </c>
      <c r="M19" s="65" t="s">
        <v>72</v>
      </c>
      <c r="N19" s="342"/>
    </row>
    <row r="20" spans="2:14" s="203" customFormat="1" ht="23" x14ac:dyDescent="0.25">
      <c r="B20" s="138" t="s">
        <v>238</v>
      </c>
      <c r="C20" s="137" t="s">
        <v>84</v>
      </c>
      <c r="D20" s="80"/>
      <c r="E20" s="80">
        <f>(165.3/2.204)/1000</f>
        <v>7.4999999999999997E-2</v>
      </c>
      <c r="F20" s="80">
        <f t="shared" ref="F20" si="4">E20</f>
        <v>7.4999999999999997E-2</v>
      </c>
      <c r="G20" s="80">
        <f t="shared" ref="G20" si="5">F20</f>
        <v>7.4999999999999997E-2</v>
      </c>
      <c r="H20" s="80">
        <f t="shared" ref="H20" si="6">G20</f>
        <v>7.4999999999999997E-2</v>
      </c>
      <c r="I20" s="80">
        <f t="shared" ref="I20" si="7">H20</f>
        <v>7.4999999999999997E-2</v>
      </c>
      <c r="J20" s="80">
        <f t="shared" ref="J20" si="8">I20</f>
        <v>7.4999999999999997E-2</v>
      </c>
      <c r="K20" s="80">
        <f>J20</f>
        <v>7.4999999999999997E-2</v>
      </c>
      <c r="L20" s="101" t="s">
        <v>289</v>
      </c>
      <c r="M20" s="65" t="s">
        <v>72</v>
      </c>
      <c r="N20" s="342"/>
    </row>
    <row r="21" spans="2:14" x14ac:dyDescent="0.25">
      <c r="B21" s="32" t="s">
        <v>85</v>
      </c>
      <c r="C21" s="136" t="s">
        <v>81</v>
      </c>
      <c r="D21" s="80"/>
      <c r="E21" s="85">
        <f>E15*E17</f>
        <v>1896.5517241379307</v>
      </c>
      <c r="F21" s="85">
        <f t="shared" ref="F21:K21" si="9">F15*F17</f>
        <v>2844.8275862068958</v>
      </c>
      <c r="G21" s="85">
        <f t="shared" si="9"/>
        <v>3793.1034482758614</v>
      </c>
      <c r="H21" s="85">
        <f t="shared" si="9"/>
        <v>4172.4137931034475</v>
      </c>
      <c r="I21" s="85">
        <f t="shared" si="9"/>
        <v>4589.6551724137926</v>
      </c>
      <c r="J21" s="85">
        <f t="shared" si="9"/>
        <v>5689.6551724137917</v>
      </c>
      <c r="K21" s="85">
        <f t="shared" si="9"/>
        <v>6513.0293110793</v>
      </c>
      <c r="L21" s="40" t="s">
        <v>91</v>
      </c>
      <c r="M21" s="65" t="s">
        <v>72</v>
      </c>
      <c r="N21" s="41"/>
    </row>
    <row r="22" spans="2:14" x14ac:dyDescent="0.25">
      <c r="B22" s="49" t="s">
        <v>127</v>
      </c>
      <c r="C22" s="136" t="s">
        <v>81</v>
      </c>
      <c r="D22" s="80"/>
      <c r="E22" s="85">
        <f>E15*E18</f>
        <v>7500</v>
      </c>
      <c r="F22" s="85">
        <f t="shared" ref="F22:K23" si="10">F15*F18</f>
        <v>11250</v>
      </c>
      <c r="G22" s="85">
        <f t="shared" si="10"/>
        <v>15000</v>
      </c>
      <c r="H22" s="85">
        <f t="shared" si="10"/>
        <v>16500</v>
      </c>
      <c r="I22" s="85">
        <f t="shared" si="10"/>
        <v>18150</v>
      </c>
      <c r="J22" s="85">
        <f t="shared" si="10"/>
        <v>22500</v>
      </c>
      <c r="K22" s="85">
        <f t="shared" si="10"/>
        <v>25756.070457449965</v>
      </c>
      <c r="L22" s="40" t="s">
        <v>91</v>
      </c>
      <c r="M22" s="65" t="s">
        <v>72</v>
      </c>
      <c r="N22" s="41"/>
    </row>
    <row r="23" spans="2:14" s="203" customFormat="1" x14ac:dyDescent="0.25">
      <c r="B23" s="145" t="s">
        <v>108</v>
      </c>
      <c r="C23" s="136" t="s">
        <v>81</v>
      </c>
      <c r="D23" s="80"/>
      <c r="E23" s="85">
        <f>E16*E19</f>
        <v>1896.5517241379307</v>
      </c>
      <c r="F23" s="85">
        <f t="shared" si="10"/>
        <v>3318.9655172413786</v>
      </c>
      <c r="G23" s="85">
        <f t="shared" si="10"/>
        <v>4741.379310344827</v>
      </c>
      <c r="H23" s="85">
        <f t="shared" si="10"/>
        <v>6773.3990147783243</v>
      </c>
      <c r="I23" s="85">
        <f t="shared" si="10"/>
        <v>9676.2843068261773</v>
      </c>
      <c r="J23" s="85">
        <f t="shared" si="10"/>
        <v>13823.263295465969</v>
      </c>
      <c r="K23" s="85">
        <f t="shared" si="10"/>
        <v>19747.518993522812</v>
      </c>
      <c r="L23" s="40" t="s">
        <v>91</v>
      </c>
      <c r="M23" s="65" t="s">
        <v>72</v>
      </c>
      <c r="N23" s="342"/>
    </row>
    <row r="24" spans="2:14" s="203" customFormat="1" x14ac:dyDescent="0.25">
      <c r="B24" s="138" t="s">
        <v>109</v>
      </c>
      <c r="C24" s="136" t="s">
        <v>81</v>
      </c>
      <c r="D24" s="80"/>
      <c r="E24" s="85">
        <f>E16*E20</f>
        <v>7500</v>
      </c>
      <c r="F24" s="85">
        <f t="shared" ref="F24:K24" si="11">F16*F20</f>
        <v>13125</v>
      </c>
      <c r="G24" s="85">
        <f t="shared" si="11"/>
        <v>18750</v>
      </c>
      <c r="H24" s="85">
        <f t="shared" si="11"/>
        <v>26785.714285714286</v>
      </c>
      <c r="I24" s="85">
        <f t="shared" si="11"/>
        <v>38265.306122448979</v>
      </c>
      <c r="J24" s="85">
        <f t="shared" si="11"/>
        <v>54664.723032069975</v>
      </c>
      <c r="K24" s="85">
        <f t="shared" si="11"/>
        <v>78092.46147438568</v>
      </c>
      <c r="L24" s="40" t="s">
        <v>91</v>
      </c>
      <c r="M24" s="65" t="s">
        <v>72</v>
      </c>
      <c r="N24" s="342"/>
    </row>
    <row r="25" spans="2:14" ht="57.5" x14ac:dyDescent="0.25">
      <c r="B25" s="145" t="s">
        <v>26</v>
      </c>
      <c r="C25" s="136" t="s">
        <v>82</v>
      </c>
      <c r="D25" s="379"/>
      <c r="E25" s="382"/>
      <c r="F25" s="382"/>
      <c r="G25" s="382"/>
      <c r="H25" s="382"/>
      <c r="I25" s="382"/>
      <c r="J25" s="382"/>
      <c r="K25" s="382"/>
      <c r="L25" s="40" t="s">
        <v>294</v>
      </c>
      <c r="M25" s="111" t="s">
        <v>292</v>
      </c>
      <c r="N25" s="41"/>
    </row>
    <row r="26" spans="2:14" ht="57.5" x14ac:dyDescent="0.25">
      <c r="B26" s="145" t="s">
        <v>122</v>
      </c>
      <c r="C26" s="136" t="s">
        <v>82</v>
      </c>
      <c r="D26" s="379"/>
      <c r="E26" s="382"/>
      <c r="F26" s="382"/>
      <c r="G26" s="382"/>
      <c r="H26" s="382"/>
      <c r="I26" s="382"/>
      <c r="J26" s="382"/>
      <c r="K26" s="382"/>
      <c r="L26" s="40" t="s">
        <v>294</v>
      </c>
      <c r="M26" s="111" t="s">
        <v>293</v>
      </c>
      <c r="N26" s="41"/>
    </row>
    <row r="27" spans="2:14" x14ac:dyDescent="0.25">
      <c r="B27" s="145" t="s">
        <v>83</v>
      </c>
      <c r="C27" s="136" t="s">
        <v>82</v>
      </c>
      <c r="D27" s="379"/>
      <c r="E27" s="382"/>
      <c r="F27" s="382"/>
      <c r="G27" s="382"/>
      <c r="H27" s="382"/>
      <c r="I27" s="382"/>
      <c r="J27" s="382"/>
      <c r="K27" s="382"/>
      <c r="L27" s="40" t="s">
        <v>294</v>
      </c>
      <c r="M27" s="65" t="s">
        <v>215</v>
      </c>
      <c r="N27" s="41"/>
    </row>
    <row r="28" spans="2:14" ht="43" customHeight="1" x14ac:dyDescent="0.25">
      <c r="B28" s="145" t="s">
        <v>37</v>
      </c>
      <c r="C28" s="136" t="s">
        <v>3</v>
      </c>
      <c r="D28" s="383"/>
      <c r="E28" s="383"/>
      <c r="F28" s="383"/>
      <c r="G28" s="383"/>
      <c r="H28" s="383"/>
      <c r="I28" s="383"/>
      <c r="J28" s="383"/>
      <c r="K28" s="383"/>
      <c r="L28" s="319" t="s">
        <v>323</v>
      </c>
      <c r="M28" s="65" t="s">
        <v>215</v>
      </c>
      <c r="N28" s="41"/>
    </row>
    <row r="29" spans="2:14" ht="12" x14ac:dyDescent="0.25">
      <c r="B29" s="14" t="s">
        <v>7</v>
      </c>
      <c r="C29" s="103"/>
      <c r="D29" s="99"/>
      <c r="E29" s="99"/>
      <c r="F29" s="99"/>
      <c r="G29" s="100"/>
      <c r="H29" s="100"/>
      <c r="I29" s="100"/>
      <c r="J29" s="100"/>
      <c r="K29" s="100"/>
      <c r="L29" s="189"/>
      <c r="M29" s="189"/>
      <c r="N29" s="199"/>
    </row>
    <row r="30" spans="2:14" x14ac:dyDescent="0.25">
      <c r="B30" s="5" t="s">
        <v>28</v>
      </c>
      <c r="C30" s="107"/>
      <c r="D30" s="92"/>
      <c r="E30" s="92">
        <v>1</v>
      </c>
      <c r="F30" s="92">
        <f t="shared" ref="F30:K31" si="12">E30</f>
        <v>1</v>
      </c>
      <c r="G30" s="92">
        <f t="shared" si="12"/>
        <v>1</v>
      </c>
      <c r="H30" s="92">
        <f t="shared" si="12"/>
        <v>1</v>
      </c>
      <c r="I30" s="92">
        <f t="shared" si="12"/>
        <v>1</v>
      </c>
      <c r="J30" s="92">
        <f t="shared" si="12"/>
        <v>1</v>
      </c>
      <c r="K30" s="92">
        <f t="shared" si="12"/>
        <v>1</v>
      </c>
      <c r="L30" s="140"/>
      <c r="M30" s="92"/>
      <c r="N30" s="199"/>
    </row>
    <row r="31" spans="2:14" ht="12" thickBot="1" x14ac:dyDescent="0.3">
      <c r="B31" s="11" t="s">
        <v>9</v>
      </c>
      <c r="C31" s="109"/>
      <c r="D31" s="93"/>
      <c r="E31" s="93">
        <v>1</v>
      </c>
      <c r="F31" s="93">
        <f t="shared" si="12"/>
        <v>1</v>
      </c>
      <c r="G31" s="93">
        <f t="shared" si="12"/>
        <v>1</v>
      </c>
      <c r="H31" s="93">
        <f t="shared" si="12"/>
        <v>1</v>
      </c>
      <c r="I31" s="93">
        <f t="shared" si="12"/>
        <v>1</v>
      </c>
      <c r="J31" s="93">
        <f t="shared" si="12"/>
        <v>1</v>
      </c>
      <c r="K31" s="93">
        <f t="shared" si="12"/>
        <v>1</v>
      </c>
      <c r="L31" s="31"/>
      <c r="M31" s="93"/>
      <c r="N31" s="210"/>
    </row>
    <row r="33" spans="1:14" ht="12" thickBot="1" x14ac:dyDescent="0.3">
      <c r="B33" s="194" t="s">
        <v>14</v>
      </c>
      <c r="C33" s="22"/>
      <c r="D33" s="186"/>
      <c r="E33" s="186"/>
      <c r="F33" s="186"/>
      <c r="G33" s="195"/>
      <c r="H33" s="195"/>
      <c r="I33" s="195"/>
      <c r="J33" s="195"/>
      <c r="K33" s="195"/>
    </row>
    <row r="34" spans="1:14" ht="12" thickBot="1" x14ac:dyDescent="0.3">
      <c r="B34" s="131" t="s">
        <v>4</v>
      </c>
      <c r="C34" s="132"/>
      <c r="D34" s="132"/>
      <c r="E34" s="132">
        <v>0</v>
      </c>
      <c r="F34" s="132">
        <v>1</v>
      </c>
      <c r="G34" s="132">
        <v>2</v>
      </c>
      <c r="H34" s="132">
        <v>3</v>
      </c>
      <c r="I34" s="132">
        <v>4</v>
      </c>
      <c r="J34" s="132">
        <v>5</v>
      </c>
      <c r="K34" s="20">
        <v>6</v>
      </c>
    </row>
    <row r="35" spans="1:14" ht="12" thickBot="1" x14ac:dyDescent="0.3">
      <c r="B35" s="15"/>
      <c r="C35" s="132" t="s">
        <v>2</v>
      </c>
      <c r="D35" s="316">
        <v>2018</v>
      </c>
      <c r="E35" s="316">
        <f t="shared" ref="E35:K35" si="13">D35+1</f>
        <v>2019</v>
      </c>
      <c r="F35" s="316">
        <f t="shared" si="13"/>
        <v>2020</v>
      </c>
      <c r="G35" s="316">
        <f t="shared" si="13"/>
        <v>2021</v>
      </c>
      <c r="H35" s="316">
        <f t="shared" si="13"/>
        <v>2022</v>
      </c>
      <c r="I35" s="316">
        <f t="shared" si="13"/>
        <v>2023</v>
      </c>
      <c r="J35" s="316">
        <f t="shared" si="13"/>
        <v>2024</v>
      </c>
      <c r="K35" s="133">
        <f t="shared" si="13"/>
        <v>2025</v>
      </c>
    </row>
    <row r="36" spans="1:14" x14ac:dyDescent="0.25">
      <c r="B36" s="33" t="s">
        <v>239</v>
      </c>
      <c r="C36" s="30"/>
      <c r="D36" s="56"/>
      <c r="E36" s="26"/>
      <c r="F36" s="26"/>
      <c r="G36" s="26"/>
      <c r="H36" s="26"/>
      <c r="I36" s="26"/>
      <c r="J36" s="26"/>
      <c r="K36" s="27"/>
    </row>
    <row r="37" spans="1:14" x14ac:dyDescent="0.25">
      <c r="B37" s="32" t="s">
        <v>94</v>
      </c>
      <c r="C37" s="47" t="s">
        <v>16</v>
      </c>
      <c r="D37" s="404">
        <f t="shared" ref="D37:K37" si="14">((D21*D25)+(D22*D26))*(1+D28)</f>
        <v>0</v>
      </c>
      <c r="E37" s="52">
        <f t="shared" si="14"/>
        <v>0</v>
      </c>
      <c r="F37" s="52">
        <f t="shared" si="14"/>
        <v>0</v>
      </c>
      <c r="G37" s="52">
        <f t="shared" si="14"/>
        <v>0</v>
      </c>
      <c r="H37" s="52">
        <f t="shared" si="14"/>
        <v>0</v>
      </c>
      <c r="I37" s="52">
        <f t="shared" si="14"/>
        <v>0</v>
      </c>
      <c r="J37" s="52">
        <f t="shared" si="14"/>
        <v>0</v>
      </c>
      <c r="K37" s="61">
        <f t="shared" si="14"/>
        <v>0</v>
      </c>
    </row>
    <row r="38" spans="1:14" s="203" customFormat="1" x14ac:dyDescent="0.25">
      <c r="B38" s="145" t="s">
        <v>95</v>
      </c>
      <c r="C38" s="323" t="s">
        <v>16</v>
      </c>
      <c r="D38" s="356">
        <f t="shared" ref="D38:K38" si="15">(D23*D25)+(D24*D27)</f>
        <v>0</v>
      </c>
      <c r="E38" s="324">
        <f t="shared" si="15"/>
        <v>0</v>
      </c>
      <c r="F38" s="324">
        <f t="shared" si="15"/>
        <v>0</v>
      </c>
      <c r="G38" s="324">
        <f t="shared" si="15"/>
        <v>0</v>
      </c>
      <c r="H38" s="324">
        <f t="shared" si="15"/>
        <v>0</v>
      </c>
      <c r="I38" s="324">
        <f t="shared" si="15"/>
        <v>0</v>
      </c>
      <c r="J38" s="324">
        <f t="shared" si="15"/>
        <v>0</v>
      </c>
      <c r="K38" s="325">
        <f t="shared" si="15"/>
        <v>0</v>
      </c>
    </row>
    <row r="39" spans="1:14" ht="12" x14ac:dyDescent="0.3">
      <c r="B39" s="7" t="s">
        <v>240</v>
      </c>
      <c r="C39" s="139" t="s">
        <v>16</v>
      </c>
      <c r="D39" s="405">
        <f>D38-D37</f>
        <v>0</v>
      </c>
      <c r="E39" s="36">
        <f t="shared" ref="E39:K39" si="16">E38-E37</f>
        <v>0</v>
      </c>
      <c r="F39" s="36">
        <f t="shared" si="16"/>
        <v>0</v>
      </c>
      <c r="G39" s="36">
        <f t="shared" si="16"/>
        <v>0</v>
      </c>
      <c r="H39" s="36">
        <f t="shared" si="16"/>
        <v>0</v>
      </c>
      <c r="I39" s="36">
        <f t="shared" si="16"/>
        <v>0</v>
      </c>
      <c r="J39" s="36">
        <f t="shared" si="16"/>
        <v>0</v>
      </c>
      <c r="K39" s="180">
        <f t="shared" si="16"/>
        <v>0</v>
      </c>
    </row>
    <row r="40" spans="1:14" x14ac:dyDescent="0.25">
      <c r="B40" s="10" t="s">
        <v>13</v>
      </c>
      <c r="C40" s="18"/>
      <c r="D40" s="57"/>
      <c r="E40" s="12"/>
      <c r="F40" s="12"/>
      <c r="G40" s="12"/>
      <c r="H40" s="12"/>
      <c r="I40" s="12"/>
      <c r="J40" s="12"/>
      <c r="K40" s="13"/>
    </row>
    <row r="41" spans="1:14" x14ac:dyDescent="0.25">
      <c r="B41" s="5" t="s">
        <v>28</v>
      </c>
      <c r="C41" s="17" t="s">
        <v>3</v>
      </c>
      <c r="D41" s="58">
        <f t="shared" ref="D41:K42" si="17">D30</f>
        <v>0</v>
      </c>
      <c r="E41" s="6">
        <f t="shared" si="17"/>
        <v>1</v>
      </c>
      <c r="F41" s="6">
        <f t="shared" si="17"/>
        <v>1</v>
      </c>
      <c r="G41" s="6">
        <f t="shared" si="17"/>
        <v>1</v>
      </c>
      <c r="H41" s="6">
        <f t="shared" si="17"/>
        <v>1</v>
      </c>
      <c r="I41" s="6">
        <f t="shared" si="17"/>
        <v>1</v>
      </c>
      <c r="J41" s="6">
        <f t="shared" si="17"/>
        <v>1</v>
      </c>
      <c r="K41" s="8">
        <f t="shared" si="17"/>
        <v>1</v>
      </c>
    </row>
    <row r="42" spans="1:14" x14ac:dyDescent="0.25">
      <c r="B42" s="5" t="s">
        <v>9</v>
      </c>
      <c r="C42" s="17" t="s">
        <v>3</v>
      </c>
      <c r="D42" s="58">
        <f t="shared" si="17"/>
        <v>0</v>
      </c>
      <c r="E42" s="6">
        <f t="shared" si="17"/>
        <v>1</v>
      </c>
      <c r="F42" s="6">
        <f t="shared" si="17"/>
        <v>1</v>
      </c>
      <c r="G42" s="6">
        <f t="shared" si="17"/>
        <v>1</v>
      </c>
      <c r="H42" s="6">
        <f t="shared" si="17"/>
        <v>1</v>
      </c>
      <c r="I42" s="6">
        <f t="shared" si="17"/>
        <v>1</v>
      </c>
      <c r="J42" s="6">
        <f t="shared" si="17"/>
        <v>1</v>
      </c>
      <c r="K42" s="8">
        <f t="shared" si="17"/>
        <v>1</v>
      </c>
    </row>
    <row r="43" spans="1:14" x14ac:dyDescent="0.25">
      <c r="B43" s="10" t="s">
        <v>8</v>
      </c>
      <c r="C43" s="18"/>
      <c r="D43" s="57"/>
      <c r="E43" s="12"/>
      <c r="F43" s="12"/>
      <c r="G43" s="12"/>
      <c r="H43" s="12"/>
      <c r="I43" s="12"/>
      <c r="J43" s="12"/>
      <c r="K43" s="13"/>
    </row>
    <row r="44" spans="1:14" x14ac:dyDescent="0.25">
      <c r="B44" s="5" t="s">
        <v>12</v>
      </c>
      <c r="C44" s="17" t="s">
        <v>1</v>
      </c>
      <c r="D44" s="59">
        <f>D39*D41*D42</f>
        <v>0</v>
      </c>
      <c r="E44" s="37">
        <f t="shared" ref="E44:K44" si="18">E39*E41*E42</f>
        <v>0</v>
      </c>
      <c r="F44" s="37">
        <f t="shared" si="18"/>
        <v>0</v>
      </c>
      <c r="G44" s="37">
        <f t="shared" si="18"/>
        <v>0</v>
      </c>
      <c r="H44" s="37">
        <f t="shared" si="18"/>
        <v>0</v>
      </c>
      <c r="I44" s="37">
        <f t="shared" si="18"/>
        <v>0</v>
      </c>
      <c r="J44" s="37">
        <f t="shared" si="18"/>
        <v>0</v>
      </c>
      <c r="K44" s="44">
        <f t="shared" si="18"/>
        <v>0</v>
      </c>
    </row>
    <row r="45" spans="1:14" ht="12" thickBot="1" x14ac:dyDescent="0.3">
      <c r="B45" s="28" t="s">
        <v>12</v>
      </c>
      <c r="C45" s="29" t="s">
        <v>1</v>
      </c>
      <c r="D45" s="60">
        <f>D44</f>
        <v>0</v>
      </c>
      <c r="E45" s="45">
        <f t="shared" ref="E45:K45" si="19">E44</f>
        <v>0</v>
      </c>
      <c r="F45" s="45">
        <f t="shared" si="19"/>
        <v>0</v>
      </c>
      <c r="G45" s="45">
        <f t="shared" si="19"/>
        <v>0</v>
      </c>
      <c r="H45" s="45">
        <f t="shared" si="19"/>
        <v>0</v>
      </c>
      <c r="I45" s="45">
        <f t="shared" si="19"/>
        <v>0</v>
      </c>
      <c r="J45" s="45">
        <f t="shared" si="19"/>
        <v>0</v>
      </c>
      <c r="K45" s="46">
        <f t="shared" si="19"/>
        <v>0</v>
      </c>
    </row>
    <row r="46" spans="1:14" ht="12" thickBot="1" x14ac:dyDescent="0.3"/>
    <row r="47" spans="1:14" ht="24.65" customHeight="1" x14ac:dyDescent="0.25">
      <c r="B47" s="432" t="s">
        <v>5</v>
      </c>
      <c r="C47" s="433"/>
      <c r="D47" s="433"/>
      <c r="E47" s="433"/>
      <c r="F47" s="433"/>
      <c r="G47" s="433"/>
      <c r="H47" s="433"/>
      <c r="I47" s="433"/>
      <c r="J47" s="433"/>
      <c r="K47" s="433"/>
      <c r="L47" s="124"/>
      <c r="M47" s="124"/>
      <c r="N47" s="133"/>
    </row>
    <row r="48" spans="1:14" x14ac:dyDescent="0.25">
      <c r="A48" s="197" t="s">
        <v>39</v>
      </c>
      <c r="B48" s="430" t="s">
        <v>27</v>
      </c>
      <c r="C48" s="431"/>
      <c r="D48" s="318">
        <v>2018</v>
      </c>
      <c r="E48" s="318">
        <f>D48+1</f>
        <v>2019</v>
      </c>
      <c r="F48" s="318">
        <f t="shared" ref="F48" si="20">E48+1</f>
        <v>2020</v>
      </c>
      <c r="G48" s="318">
        <f t="shared" ref="G48" si="21">F48+1</f>
        <v>2021</v>
      </c>
      <c r="H48" s="318">
        <f t="shared" ref="H48" si="22">G48+1</f>
        <v>2022</v>
      </c>
      <c r="I48" s="318">
        <f t="shared" ref="I48" si="23">H48+1</f>
        <v>2023</v>
      </c>
      <c r="J48" s="318">
        <f t="shared" ref="J48" si="24">I48+1</f>
        <v>2024</v>
      </c>
      <c r="K48" s="318">
        <f t="shared" ref="K48" si="25">J48+1</f>
        <v>2025</v>
      </c>
      <c r="L48" s="318" t="s">
        <v>17</v>
      </c>
      <c r="M48" s="318" t="s">
        <v>74</v>
      </c>
      <c r="N48" s="134" t="s">
        <v>21</v>
      </c>
    </row>
    <row r="49" spans="2:14" x14ac:dyDescent="0.25">
      <c r="B49" s="108" t="s">
        <v>33</v>
      </c>
      <c r="C49" s="98" t="s">
        <v>2</v>
      </c>
      <c r="D49" s="99"/>
      <c r="E49" s="99"/>
      <c r="F49" s="99"/>
      <c r="G49" s="100"/>
      <c r="H49" s="100"/>
      <c r="I49" s="100"/>
      <c r="J49" s="100"/>
      <c r="K49" s="100"/>
      <c r="L49" s="99"/>
      <c r="M49" s="99"/>
      <c r="N49" s="110"/>
    </row>
    <row r="50" spans="2:14" x14ac:dyDescent="0.25">
      <c r="B50" s="32" t="s">
        <v>241</v>
      </c>
      <c r="C50" s="65" t="str">
        <f>C15</f>
        <v>Kgs</v>
      </c>
      <c r="D50" s="380"/>
      <c r="E50" s="380">
        <f t="shared" ref="E50:K51" si="26">E15</f>
        <v>100000</v>
      </c>
      <c r="F50" s="380">
        <f t="shared" si="26"/>
        <v>150000</v>
      </c>
      <c r="G50" s="380">
        <f t="shared" si="26"/>
        <v>200000</v>
      </c>
      <c r="H50" s="380">
        <f t="shared" si="26"/>
        <v>220000</v>
      </c>
      <c r="I50" s="380">
        <f t="shared" si="26"/>
        <v>242000</v>
      </c>
      <c r="J50" s="380">
        <f t="shared" si="26"/>
        <v>300000</v>
      </c>
      <c r="K50" s="380">
        <f t="shared" si="26"/>
        <v>343414.27276599954</v>
      </c>
      <c r="L50" s="40" t="s">
        <v>213</v>
      </c>
      <c r="M50" s="65" t="s">
        <v>71</v>
      </c>
      <c r="N50" s="199"/>
    </row>
    <row r="51" spans="2:14" x14ac:dyDescent="0.25">
      <c r="B51" s="145" t="s">
        <v>242</v>
      </c>
      <c r="C51" s="136" t="s">
        <v>81</v>
      </c>
      <c r="D51" s="380"/>
      <c r="E51" s="380">
        <f t="shared" si="26"/>
        <v>100000</v>
      </c>
      <c r="F51" s="380">
        <f t="shared" si="26"/>
        <v>175000</v>
      </c>
      <c r="G51" s="380">
        <f t="shared" si="26"/>
        <v>250000</v>
      </c>
      <c r="H51" s="380">
        <f t="shared" si="26"/>
        <v>357142.85714285716</v>
      </c>
      <c r="I51" s="380">
        <f t="shared" si="26"/>
        <v>510204.08163265308</v>
      </c>
      <c r="J51" s="380">
        <f t="shared" si="26"/>
        <v>728862.97376093303</v>
      </c>
      <c r="K51" s="380">
        <f t="shared" si="26"/>
        <v>1041232.8196584758</v>
      </c>
      <c r="L51" s="40" t="s">
        <v>213</v>
      </c>
      <c r="M51" s="65" t="s">
        <v>71</v>
      </c>
      <c r="N51" s="199"/>
    </row>
    <row r="52" spans="2:14" ht="23" x14ac:dyDescent="0.25">
      <c r="B52" s="138" t="s">
        <v>297</v>
      </c>
      <c r="C52" s="136" t="s">
        <v>86</v>
      </c>
      <c r="D52" s="379"/>
      <c r="E52" s="379">
        <f>(59.5/2.204)/1000</f>
        <v>2.6996370235934663E-2</v>
      </c>
      <c r="F52" s="379">
        <f t="shared" ref="F52:K53" si="27">E52</f>
        <v>2.6996370235934663E-2</v>
      </c>
      <c r="G52" s="379">
        <f t="shared" si="27"/>
        <v>2.6996370235934663E-2</v>
      </c>
      <c r="H52" s="379">
        <f t="shared" si="27"/>
        <v>2.6996370235934663E-2</v>
      </c>
      <c r="I52" s="379">
        <f t="shared" si="27"/>
        <v>2.6996370235934663E-2</v>
      </c>
      <c r="J52" s="379">
        <f t="shared" si="27"/>
        <v>2.6996370235934663E-2</v>
      </c>
      <c r="K52" s="379">
        <f t="shared" si="27"/>
        <v>2.6996370235934663E-2</v>
      </c>
      <c r="L52" s="40" t="s">
        <v>300</v>
      </c>
      <c r="M52" s="65" t="s">
        <v>290</v>
      </c>
      <c r="N52" s="199"/>
    </row>
    <row r="53" spans="2:14" ht="23" x14ac:dyDescent="0.25">
      <c r="B53" s="138" t="s">
        <v>295</v>
      </c>
      <c r="C53" s="136" t="s">
        <v>86</v>
      </c>
      <c r="D53" s="379"/>
      <c r="E53" s="379">
        <f>(83.3/2.204)/1000</f>
        <v>3.7794918330308527E-2</v>
      </c>
      <c r="F53" s="379">
        <f>E53</f>
        <v>3.7794918330308527E-2</v>
      </c>
      <c r="G53" s="379">
        <f t="shared" si="27"/>
        <v>3.7794918330308527E-2</v>
      </c>
      <c r="H53" s="379">
        <f t="shared" si="27"/>
        <v>3.7794918330308527E-2</v>
      </c>
      <c r="I53" s="379">
        <f t="shared" si="27"/>
        <v>3.7794918330308527E-2</v>
      </c>
      <c r="J53" s="379">
        <f t="shared" si="27"/>
        <v>3.7794918330308527E-2</v>
      </c>
      <c r="K53" s="379">
        <f t="shared" si="27"/>
        <v>3.7794918330308527E-2</v>
      </c>
      <c r="L53" s="40" t="s">
        <v>301</v>
      </c>
      <c r="M53" s="65" t="s">
        <v>290</v>
      </c>
      <c r="N53" s="199"/>
    </row>
    <row r="54" spans="2:14" s="203" customFormat="1" ht="23" x14ac:dyDescent="0.25">
      <c r="B54" s="138" t="s">
        <v>296</v>
      </c>
      <c r="C54" s="136" t="s">
        <v>86</v>
      </c>
      <c r="D54" s="379"/>
      <c r="E54" s="379">
        <f>E52</f>
        <v>2.6996370235934663E-2</v>
      </c>
      <c r="F54" s="379">
        <f t="shared" ref="F54:K54" si="28">F52</f>
        <v>2.6996370235934663E-2</v>
      </c>
      <c r="G54" s="379">
        <f t="shared" si="28"/>
        <v>2.6996370235934663E-2</v>
      </c>
      <c r="H54" s="379">
        <f t="shared" si="28"/>
        <v>2.6996370235934663E-2</v>
      </c>
      <c r="I54" s="379">
        <f t="shared" si="28"/>
        <v>2.6996370235934663E-2</v>
      </c>
      <c r="J54" s="379">
        <f t="shared" si="28"/>
        <v>2.6996370235934663E-2</v>
      </c>
      <c r="K54" s="379">
        <f t="shared" si="28"/>
        <v>2.6996370235934663E-2</v>
      </c>
      <c r="L54" s="40" t="s">
        <v>302</v>
      </c>
      <c r="M54" s="65" t="s">
        <v>290</v>
      </c>
      <c r="N54" s="202"/>
    </row>
    <row r="55" spans="2:14" s="203" customFormat="1" ht="23" x14ac:dyDescent="0.25">
      <c r="B55" s="138" t="s">
        <v>243</v>
      </c>
      <c r="C55" s="136" t="s">
        <v>86</v>
      </c>
      <c r="D55" s="379"/>
      <c r="E55" s="379">
        <f>E53</f>
        <v>3.7794918330308527E-2</v>
      </c>
      <c r="F55" s="379">
        <f t="shared" ref="F55:K55" si="29">F53</f>
        <v>3.7794918330308527E-2</v>
      </c>
      <c r="G55" s="379">
        <f t="shared" si="29"/>
        <v>3.7794918330308527E-2</v>
      </c>
      <c r="H55" s="379">
        <f t="shared" si="29"/>
        <v>3.7794918330308527E-2</v>
      </c>
      <c r="I55" s="379">
        <f t="shared" si="29"/>
        <v>3.7794918330308527E-2</v>
      </c>
      <c r="J55" s="379">
        <f t="shared" si="29"/>
        <v>3.7794918330308527E-2</v>
      </c>
      <c r="K55" s="379">
        <f t="shared" si="29"/>
        <v>3.7794918330308527E-2</v>
      </c>
      <c r="L55" s="40" t="s">
        <v>299</v>
      </c>
      <c r="M55" s="65" t="s">
        <v>290</v>
      </c>
      <c r="N55" s="202"/>
    </row>
    <row r="56" spans="2:14" x14ac:dyDescent="0.25">
      <c r="B56" s="145" t="s">
        <v>89</v>
      </c>
      <c r="C56" s="136" t="s">
        <v>81</v>
      </c>
      <c r="D56" s="85"/>
      <c r="E56" s="85">
        <f>E50*E52</f>
        <v>2699.6370235934664</v>
      </c>
      <c r="F56" s="85">
        <f t="shared" ref="F56:K56" si="30">F50*F52</f>
        <v>4049.4555353901997</v>
      </c>
      <c r="G56" s="85">
        <f t="shared" si="30"/>
        <v>5399.2740471869329</v>
      </c>
      <c r="H56" s="85">
        <f t="shared" si="30"/>
        <v>5939.2014519056256</v>
      </c>
      <c r="I56" s="85">
        <f t="shared" si="30"/>
        <v>6533.1215970961885</v>
      </c>
      <c r="J56" s="85">
        <f t="shared" si="30"/>
        <v>8098.9110707803993</v>
      </c>
      <c r="K56" s="85">
        <f t="shared" si="30"/>
        <v>9270.9388518951782</v>
      </c>
      <c r="L56" s="40" t="s">
        <v>91</v>
      </c>
      <c r="M56" s="65"/>
      <c r="N56" s="199"/>
    </row>
    <row r="57" spans="2:14" x14ac:dyDescent="0.25">
      <c r="B57" s="145" t="s">
        <v>90</v>
      </c>
      <c r="C57" s="136" t="s">
        <v>81</v>
      </c>
      <c r="D57" s="85"/>
      <c r="E57" s="85">
        <f>E50*E53</f>
        <v>3779.4918330308528</v>
      </c>
      <c r="F57" s="85">
        <f t="shared" ref="F57:K57" si="31">F50*F53</f>
        <v>5669.2377495462788</v>
      </c>
      <c r="G57" s="85">
        <f t="shared" si="31"/>
        <v>7558.9836660617057</v>
      </c>
      <c r="H57" s="85">
        <f t="shared" si="31"/>
        <v>8314.882032667876</v>
      </c>
      <c r="I57" s="85">
        <f t="shared" si="31"/>
        <v>9146.3702359346644</v>
      </c>
      <c r="J57" s="85">
        <f t="shared" si="31"/>
        <v>11338.475499092558</v>
      </c>
      <c r="K57" s="85">
        <f t="shared" si="31"/>
        <v>12979.314392653248</v>
      </c>
      <c r="L57" s="40" t="s">
        <v>91</v>
      </c>
      <c r="M57" s="65"/>
      <c r="N57" s="199"/>
    </row>
    <row r="58" spans="2:14" s="203" customFormat="1" x14ac:dyDescent="0.25">
      <c r="B58" s="145" t="s">
        <v>87</v>
      </c>
      <c r="C58" s="136" t="s">
        <v>81</v>
      </c>
      <c r="D58" s="85"/>
      <c r="E58" s="85">
        <f>E51*E54</f>
        <v>2699.6370235934664</v>
      </c>
      <c r="F58" s="85">
        <f t="shared" ref="F58:K58" si="32">F51*F54</f>
        <v>4724.3647912885663</v>
      </c>
      <c r="G58" s="85">
        <f t="shared" si="32"/>
        <v>6749.0925589836661</v>
      </c>
      <c r="H58" s="85">
        <f t="shared" si="32"/>
        <v>9641.5607985480947</v>
      </c>
      <c r="I58" s="85">
        <f t="shared" si="32"/>
        <v>13773.658283640134</v>
      </c>
      <c r="J58" s="85">
        <f t="shared" si="32"/>
        <v>19676.654690914478</v>
      </c>
      <c r="K58" s="85">
        <f t="shared" si="32"/>
        <v>28109.5067013064</v>
      </c>
      <c r="L58" s="40" t="s">
        <v>91</v>
      </c>
      <c r="M58" s="146"/>
      <c r="N58" s="202"/>
    </row>
    <row r="59" spans="2:14" s="203" customFormat="1" x14ac:dyDescent="0.25">
      <c r="B59" s="145" t="s">
        <v>88</v>
      </c>
      <c r="C59" s="136" t="s">
        <v>81</v>
      </c>
      <c r="D59" s="85"/>
      <c r="E59" s="85">
        <f>E51*E55</f>
        <v>3779.4918330308528</v>
      </c>
      <c r="F59" s="85">
        <f t="shared" ref="F59:K59" si="33">F51*F55</f>
        <v>6614.1107078039922</v>
      </c>
      <c r="G59" s="85">
        <f t="shared" si="33"/>
        <v>9448.7295825771325</v>
      </c>
      <c r="H59" s="85">
        <f t="shared" si="33"/>
        <v>13498.185117967332</v>
      </c>
      <c r="I59" s="85">
        <f t="shared" si="33"/>
        <v>19283.121597096189</v>
      </c>
      <c r="J59" s="85">
        <f t="shared" si="33"/>
        <v>27547.316567280272</v>
      </c>
      <c r="K59" s="85">
        <f t="shared" si="33"/>
        <v>39353.309381828964</v>
      </c>
      <c r="L59" s="40" t="s">
        <v>91</v>
      </c>
      <c r="M59" s="146"/>
      <c r="N59" s="202"/>
    </row>
    <row r="60" spans="2:14" ht="23" x14ac:dyDescent="0.25">
      <c r="B60" s="145" t="s">
        <v>298</v>
      </c>
      <c r="C60" s="136" t="s">
        <v>96</v>
      </c>
      <c r="D60" s="377"/>
      <c r="E60" s="384"/>
      <c r="F60" s="377"/>
      <c r="G60" s="377"/>
      <c r="H60" s="377"/>
      <c r="I60" s="377"/>
      <c r="J60" s="377"/>
      <c r="K60" s="377"/>
      <c r="L60" s="40" t="s">
        <v>285</v>
      </c>
      <c r="M60" s="137" t="s">
        <v>291</v>
      </c>
      <c r="N60" s="199"/>
    </row>
    <row r="61" spans="2:14" ht="23" x14ac:dyDescent="0.25">
      <c r="B61" s="145" t="s">
        <v>298</v>
      </c>
      <c r="C61" s="136" t="s">
        <v>96</v>
      </c>
      <c r="D61" s="377"/>
      <c r="E61" s="384"/>
      <c r="F61" s="377"/>
      <c r="G61" s="377"/>
      <c r="H61" s="377"/>
      <c r="I61" s="377"/>
      <c r="J61" s="377"/>
      <c r="K61" s="377"/>
      <c r="L61" s="40" t="s">
        <v>285</v>
      </c>
      <c r="M61" s="137" t="s">
        <v>291</v>
      </c>
      <c r="N61" s="199"/>
    </row>
    <row r="62" spans="2:14" ht="23" x14ac:dyDescent="0.25">
      <c r="B62" s="145" t="s">
        <v>92</v>
      </c>
      <c r="C62" s="136" t="s">
        <v>96</v>
      </c>
      <c r="D62" s="377"/>
      <c r="E62" s="384"/>
      <c r="F62" s="377"/>
      <c r="G62" s="377"/>
      <c r="H62" s="377"/>
      <c r="I62" s="377"/>
      <c r="J62" s="377"/>
      <c r="K62" s="377"/>
      <c r="L62" s="40" t="s">
        <v>285</v>
      </c>
      <c r="M62" s="137" t="s">
        <v>291</v>
      </c>
      <c r="N62" s="199"/>
    </row>
    <row r="63" spans="2:14" ht="46" x14ac:dyDescent="0.25">
      <c r="B63" s="145" t="s">
        <v>31</v>
      </c>
      <c r="C63" s="136" t="s">
        <v>3</v>
      </c>
      <c r="D63" s="406"/>
      <c r="E63" s="406"/>
      <c r="F63" s="406"/>
      <c r="G63" s="406"/>
      <c r="H63" s="406"/>
      <c r="I63" s="406"/>
      <c r="J63" s="406"/>
      <c r="K63" s="406"/>
      <c r="L63" s="51" t="s">
        <v>303</v>
      </c>
      <c r="M63" s="65"/>
      <c r="N63" s="199"/>
    </row>
    <row r="64" spans="2:14" ht="12" x14ac:dyDescent="0.25">
      <c r="B64" s="14" t="s">
        <v>7</v>
      </c>
      <c r="C64" s="103"/>
      <c r="D64" s="99"/>
      <c r="E64" s="99"/>
      <c r="F64" s="99"/>
      <c r="G64" s="100"/>
      <c r="H64" s="100"/>
      <c r="I64" s="100"/>
      <c r="J64" s="100"/>
      <c r="K64" s="100"/>
      <c r="L64" s="189"/>
      <c r="M64" s="189"/>
      <c r="N64" s="196"/>
    </row>
    <row r="65" spans="2:14" x14ac:dyDescent="0.25">
      <c r="B65" s="5" t="s">
        <v>30</v>
      </c>
      <c r="C65" s="107"/>
      <c r="D65" s="92">
        <v>1</v>
      </c>
      <c r="E65" s="92">
        <f>D65</f>
        <v>1</v>
      </c>
      <c r="F65" s="92">
        <f t="shared" ref="F65:K66" si="34">E65</f>
        <v>1</v>
      </c>
      <c r="G65" s="92">
        <f t="shared" si="34"/>
        <v>1</v>
      </c>
      <c r="H65" s="92">
        <f t="shared" si="34"/>
        <v>1</v>
      </c>
      <c r="I65" s="92">
        <f t="shared" si="34"/>
        <v>1</v>
      </c>
      <c r="J65" s="92">
        <f t="shared" si="34"/>
        <v>1</v>
      </c>
      <c r="K65" s="92">
        <f t="shared" si="34"/>
        <v>1</v>
      </c>
      <c r="L65" s="92"/>
      <c r="M65" s="24"/>
      <c r="N65" s="199"/>
    </row>
    <row r="66" spans="2:14" ht="12" thickBot="1" x14ac:dyDescent="0.3">
      <c r="B66" s="11" t="s">
        <v>9</v>
      </c>
      <c r="C66" s="109"/>
      <c r="D66" s="93">
        <v>1</v>
      </c>
      <c r="E66" s="93">
        <f>D66</f>
        <v>1</v>
      </c>
      <c r="F66" s="93">
        <f t="shared" si="34"/>
        <v>1</v>
      </c>
      <c r="G66" s="93">
        <f t="shared" si="34"/>
        <v>1</v>
      </c>
      <c r="H66" s="93">
        <f t="shared" si="34"/>
        <v>1</v>
      </c>
      <c r="I66" s="93">
        <f t="shared" si="34"/>
        <v>1</v>
      </c>
      <c r="J66" s="93">
        <f t="shared" si="34"/>
        <v>1</v>
      </c>
      <c r="K66" s="93">
        <f t="shared" si="34"/>
        <v>1</v>
      </c>
      <c r="L66" s="93"/>
      <c r="M66" s="31"/>
      <c r="N66" s="210"/>
    </row>
    <row r="68" spans="2:14" ht="12" thickBot="1" x14ac:dyDescent="0.3">
      <c r="B68" s="194" t="s">
        <v>14</v>
      </c>
      <c r="C68" s="22"/>
      <c r="D68" s="186"/>
      <c r="E68" s="186"/>
      <c r="F68" s="186"/>
      <c r="G68" s="195"/>
      <c r="H68" s="195"/>
      <c r="I68" s="195"/>
      <c r="J68" s="195"/>
      <c r="K68" s="195"/>
    </row>
    <row r="69" spans="2:14" ht="12" thickBot="1" x14ac:dyDescent="0.3">
      <c r="B69" s="131" t="s">
        <v>4</v>
      </c>
      <c r="C69" s="132"/>
      <c r="D69" s="132"/>
      <c r="E69" s="132">
        <v>0</v>
      </c>
      <c r="F69" s="132">
        <v>1</v>
      </c>
      <c r="G69" s="132">
        <v>2</v>
      </c>
      <c r="H69" s="132">
        <v>3</v>
      </c>
      <c r="I69" s="132">
        <v>4</v>
      </c>
      <c r="J69" s="132">
        <v>5</v>
      </c>
      <c r="K69" s="20">
        <v>6</v>
      </c>
    </row>
    <row r="70" spans="2:14" ht="12" thickBot="1" x14ac:dyDescent="0.3">
      <c r="B70" s="15"/>
      <c r="C70" s="132" t="s">
        <v>2</v>
      </c>
      <c r="D70" s="316">
        <v>2018</v>
      </c>
      <c r="E70" s="316">
        <f t="shared" ref="E70" si="35">D70+1</f>
        <v>2019</v>
      </c>
      <c r="F70" s="316">
        <f t="shared" ref="F70" si="36">E70+1</f>
        <v>2020</v>
      </c>
      <c r="G70" s="316">
        <f t="shared" ref="G70" si="37">F70+1</f>
        <v>2021</v>
      </c>
      <c r="H70" s="316">
        <f t="shared" ref="H70" si="38">G70+1</f>
        <v>2022</v>
      </c>
      <c r="I70" s="316">
        <f t="shared" ref="I70" si="39">H70+1</f>
        <v>2023</v>
      </c>
      <c r="J70" s="316">
        <f t="shared" ref="J70" si="40">I70+1</f>
        <v>2024</v>
      </c>
      <c r="K70" s="133">
        <f t="shared" ref="K70" si="41">J70+1</f>
        <v>2025</v>
      </c>
    </row>
    <row r="71" spans="2:14" x14ac:dyDescent="0.25">
      <c r="B71" s="33" t="s">
        <v>33</v>
      </c>
      <c r="C71" s="75"/>
      <c r="D71" s="56"/>
      <c r="E71" s="26"/>
      <c r="F71" s="26"/>
      <c r="G71" s="26"/>
      <c r="H71" s="26"/>
      <c r="I71" s="26"/>
      <c r="J71" s="26"/>
      <c r="K71" s="27"/>
    </row>
    <row r="72" spans="2:14" x14ac:dyDescent="0.25">
      <c r="B72" s="32" t="s">
        <v>128</v>
      </c>
      <c r="C72" s="65" t="s">
        <v>16</v>
      </c>
      <c r="D72" s="182">
        <f t="shared" ref="D72:K72" si="42">((D56*D60)+(D57*D62))*(1+D63)</f>
        <v>0</v>
      </c>
      <c r="E72" s="143">
        <f t="shared" si="42"/>
        <v>0</v>
      </c>
      <c r="F72" s="143">
        <f t="shared" si="42"/>
        <v>0</v>
      </c>
      <c r="G72" s="143">
        <f t="shared" si="42"/>
        <v>0</v>
      </c>
      <c r="H72" s="143">
        <f t="shared" si="42"/>
        <v>0</v>
      </c>
      <c r="I72" s="143">
        <f t="shared" si="42"/>
        <v>0</v>
      </c>
      <c r="J72" s="143">
        <f t="shared" si="42"/>
        <v>0</v>
      </c>
      <c r="K72" s="169">
        <f t="shared" si="42"/>
        <v>0</v>
      </c>
    </row>
    <row r="73" spans="2:14" x14ac:dyDescent="0.25">
      <c r="B73" s="145" t="s">
        <v>129</v>
      </c>
      <c r="C73" s="136" t="s">
        <v>16</v>
      </c>
      <c r="D73" s="326">
        <f t="shared" ref="D73:K73" si="43">(D58*D61)+(D59*D62)</f>
        <v>0</v>
      </c>
      <c r="E73" s="327">
        <f t="shared" si="43"/>
        <v>0</v>
      </c>
      <c r="F73" s="327">
        <f t="shared" si="43"/>
        <v>0</v>
      </c>
      <c r="G73" s="327">
        <f t="shared" si="43"/>
        <v>0</v>
      </c>
      <c r="H73" s="327">
        <f t="shared" si="43"/>
        <v>0</v>
      </c>
      <c r="I73" s="327">
        <f t="shared" si="43"/>
        <v>0</v>
      </c>
      <c r="J73" s="327">
        <f t="shared" si="43"/>
        <v>0</v>
      </c>
      <c r="K73" s="328">
        <f t="shared" si="43"/>
        <v>0</v>
      </c>
    </row>
    <row r="74" spans="2:14" ht="12" x14ac:dyDescent="0.3">
      <c r="B74" s="23" t="s">
        <v>240</v>
      </c>
      <c r="C74" s="181" t="s">
        <v>16</v>
      </c>
      <c r="D74" s="68">
        <f>D73-D72</f>
        <v>0</v>
      </c>
      <c r="E74" s="55">
        <f t="shared" ref="E74:K74" si="44">E73-E72</f>
        <v>0</v>
      </c>
      <c r="F74" s="55">
        <f t="shared" si="44"/>
        <v>0</v>
      </c>
      <c r="G74" s="55">
        <f t="shared" si="44"/>
        <v>0</v>
      </c>
      <c r="H74" s="55">
        <f t="shared" si="44"/>
        <v>0</v>
      </c>
      <c r="I74" s="55">
        <f t="shared" si="44"/>
        <v>0</v>
      </c>
      <c r="J74" s="55">
        <f t="shared" si="44"/>
        <v>0</v>
      </c>
      <c r="K74" s="62">
        <f t="shared" si="44"/>
        <v>0</v>
      </c>
    </row>
    <row r="75" spans="2:14" x14ac:dyDescent="0.25">
      <c r="B75" s="10" t="s">
        <v>13</v>
      </c>
      <c r="C75" s="77"/>
      <c r="D75" s="57"/>
      <c r="E75" s="12"/>
      <c r="F75" s="12"/>
      <c r="G75" s="12"/>
      <c r="H75" s="12"/>
      <c r="I75" s="12"/>
      <c r="J75" s="12"/>
      <c r="K75" s="13"/>
    </row>
    <row r="76" spans="2:14" x14ac:dyDescent="0.25">
      <c r="B76" s="5" t="s">
        <v>6</v>
      </c>
      <c r="C76" s="78" t="s">
        <v>3</v>
      </c>
      <c r="D76" s="58">
        <f t="shared" ref="D76:K77" si="45">D65</f>
        <v>1</v>
      </c>
      <c r="E76" s="6">
        <f t="shared" si="45"/>
        <v>1</v>
      </c>
      <c r="F76" s="6">
        <f t="shared" si="45"/>
        <v>1</v>
      </c>
      <c r="G76" s="6">
        <f t="shared" si="45"/>
        <v>1</v>
      </c>
      <c r="H76" s="6">
        <f t="shared" si="45"/>
        <v>1</v>
      </c>
      <c r="I76" s="6">
        <f t="shared" si="45"/>
        <v>1</v>
      </c>
      <c r="J76" s="6">
        <f t="shared" si="45"/>
        <v>1</v>
      </c>
      <c r="K76" s="8">
        <f t="shared" si="45"/>
        <v>1</v>
      </c>
    </row>
    <row r="77" spans="2:14" x14ac:dyDescent="0.25">
      <c r="B77" s="5" t="s">
        <v>9</v>
      </c>
      <c r="C77" s="78" t="s">
        <v>3</v>
      </c>
      <c r="D77" s="58">
        <f t="shared" si="45"/>
        <v>1</v>
      </c>
      <c r="E77" s="6">
        <f t="shared" si="45"/>
        <v>1</v>
      </c>
      <c r="F77" s="6">
        <f t="shared" si="45"/>
        <v>1</v>
      </c>
      <c r="G77" s="6">
        <f t="shared" si="45"/>
        <v>1</v>
      </c>
      <c r="H77" s="6">
        <f t="shared" si="45"/>
        <v>1</v>
      </c>
      <c r="I77" s="6">
        <f t="shared" si="45"/>
        <v>1</v>
      </c>
      <c r="J77" s="6">
        <f t="shared" si="45"/>
        <v>1</v>
      </c>
      <c r="K77" s="8">
        <f t="shared" si="45"/>
        <v>1</v>
      </c>
      <c r="L77" s="65"/>
    </row>
    <row r="78" spans="2:14" x14ac:dyDescent="0.25">
      <c r="B78" s="10" t="s">
        <v>8</v>
      </c>
      <c r="C78" s="77"/>
      <c r="D78" s="57"/>
      <c r="E78" s="12"/>
      <c r="F78" s="12"/>
      <c r="G78" s="12"/>
      <c r="H78" s="12"/>
      <c r="I78" s="12"/>
      <c r="J78" s="12"/>
      <c r="K78" s="13"/>
    </row>
    <row r="79" spans="2:14" x14ac:dyDescent="0.25">
      <c r="B79" s="5" t="s">
        <v>12</v>
      </c>
      <c r="C79" s="78" t="s">
        <v>1</v>
      </c>
      <c r="D79" s="59">
        <f>D74*D76*D77</f>
        <v>0</v>
      </c>
      <c r="E79" s="37">
        <f t="shared" ref="E79:K79" si="46">E74*E76*E77</f>
        <v>0</v>
      </c>
      <c r="F79" s="37">
        <f t="shared" si="46"/>
        <v>0</v>
      </c>
      <c r="G79" s="37">
        <f t="shared" si="46"/>
        <v>0</v>
      </c>
      <c r="H79" s="37">
        <f t="shared" si="46"/>
        <v>0</v>
      </c>
      <c r="I79" s="37">
        <f t="shared" si="46"/>
        <v>0</v>
      </c>
      <c r="J79" s="37">
        <f t="shared" si="46"/>
        <v>0</v>
      </c>
      <c r="K79" s="44">
        <f t="shared" si="46"/>
        <v>0</v>
      </c>
    </row>
    <row r="80" spans="2:14" ht="12" thickBot="1" x14ac:dyDescent="0.3">
      <c r="B80" s="28" t="s">
        <v>12</v>
      </c>
      <c r="C80" s="79" t="s">
        <v>1</v>
      </c>
      <c r="D80" s="60">
        <f>D79</f>
        <v>0</v>
      </c>
      <c r="E80" s="45">
        <f t="shared" ref="E80" si="47">E79</f>
        <v>0</v>
      </c>
      <c r="F80" s="45">
        <f t="shared" ref="F80" si="48">F79</f>
        <v>0</v>
      </c>
      <c r="G80" s="45">
        <f t="shared" ref="G80" si="49">G79</f>
        <v>0</v>
      </c>
      <c r="H80" s="45">
        <f t="shared" ref="H80" si="50">H79</f>
        <v>0</v>
      </c>
      <c r="I80" s="45">
        <f t="shared" ref="I80" si="51">I79</f>
        <v>0</v>
      </c>
      <c r="J80" s="45">
        <f t="shared" ref="J80" si="52">J79</f>
        <v>0</v>
      </c>
      <c r="K80" s="46">
        <f t="shared" ref="K80" si="53">K79</f>
        <v>0</v>
      </c>
    </row>
    <row r="81" spans="1:14" ht="12" thickBot="1" x14ac:dyDescent="0.3"/>
    <row r="82" spans="1:14" x14ac:dyDescent="0.25">
      <c r="B82" s="333" t="s">
        <v>199</v>
      </c>
      <c r="C82" s="334"/>
      <c r="D82" s="335"/>
      <c r="E82" s="335"/>
      <c r="F82" s="335"/>
      <c r="G82" s="334"/>
      <c r="H82" s="334"/>
      <c r="I82" s="334"/>
      <c r="J82" s="334"/>
      <c r="K82" s="336"/>
    </row>
    <row r="83" spans="1:14" x14ac:dyDescent="0.25">
      <c r="B83" s="337"/>
      <c r="C83" s="208"/>
      <c r="D83" s="338"/>
      <c r="E83" s="338"/>
      <c r="F83" s="338"/>
      <c r="G83" s="208"/>
      <c r="H83" s="208"/>
      <c r="I83" s="208"/>
      <c r="J83" s="208"/>
      <c r="K83" s="199"/>
    </row>
    <row r="84" spans="1:14" x14ac:dyDescent="0.25">
      <c r="B84" s="424" t="s">
        <v>169</v>
      </c>
      <c r="C84" s="425"/>
      <c r="D84" s="425"/>
      <c r="E84" s="425"/>
      <c r="F84" s="425"/>
      <c r="G84" s="425"/>
      <c r="H84" s="425"/>
      <c r="I84" s="425"/>
      <c r="J84" s="425"/>
      <c r="K84" s="426"/>
    </row>
    <row r="85" spans="1:14" ht="30" customHeight="1" x14ac:dyDescent="0.25">
      <c r="B85" s="427" t="s">
        <v>244</v>
      </c>
      <c r="C85" s="428"/>
      <c r="D85" s="428"/>
      <c r="E85" s="428"/>
      <c r="F85" s="428"/>
      <c r="G85" s="428"/>
      <c r="H85" s="428"/>
      <c r="I85" s="428"/>
      <c r="J85" s="428"/>
      <c r="K85" s="429"/>
    </row>
    <row r="86" spans="1:14" x14ac:dyDescent="0.25">
      <c r="B86" s="424" t="s">
        <v>170</v>
      </c>
      <c r="C86" s="425"/>
      <c r="D86" s="425"/>
      <c r="E86" s="425"/>
      <c r="F86" s="425"/>
      <c r="G86" s="425"/>
      <c r="H86" s="425"/>
      <c r="I86" s="425"/>
      <c r="J86" s="425"/>
      <c r="K86" s="426"/>
    </row>
    <row r="87" spans="1:14" ht="47.4" customHeight="1" x14ac:dyDescent="0.25">
      <c r="B87" s="427" t="s">
        <v>200</v>
      </c>
      <c r="C87" s="428"/>
      <c r="D87" s="428"/>
      <c r="E87" s="428"/>
      <c r="F87" s="428"/>
      <c r="G87" s="428"/>
      <c r="H87" s="428"/>
      <c r="I87" s="428"/>
      <c r="J87" s="428"/>
      <c r="K87" s="429"/>
    </row>
    <row r="88" spans="1:14" x14ac:dyDescent="0.25">
      <c r="B88" s="424" t="s">
        <v>171</v>
      </c>
      <c r="C88" s="425"/>
      <c r="D88" s="425"/>
      <c r="E88" s="425"/>
      <c r="F88" s="425"/>
      <c r="G88" s="425"/>
      <c r="H88" s="425"/>
      <c r="I88" s="425"/>
      <c r="J88" s="425"/>
      <c r="K88" s="426"/>
    </row>
    <row r="89" spans="1:14" ht="32.4" customHeight="1" thickBot="1" x14ac:dyDescent="0.3">
      <c r="B89" s="421" t="s">
        <v>201</v>
      </c>
      <c r="C89" s="422"/>
      <c r="D89" s="422"/>
      <c r="E89" s="422"/>
      <c r="F89" s="422"/>
      <c r="G89" s="422"/>
      <c r="H89" s="422"/>
      <c r="I89" s="422"/>
      <c r="J89" s="422"/>
      <c r="K89" s="423"/>
    </row>
    <row r="90" spans="1:14" ht="12" thickBot="1" x14ac:dyDescent="0.3">
      <c r="B90" s="87"/>
      <c r="C90" s="88"/>
      <c r="D90" s="82"/>
      <c r="E90" s="82"/>
      <c r="F90" s="82"/>
      <c r="G90" s="82"/>
      <c r="H90" s="82"/>
      <c r="I90" s="82"/>
      <c r="J90" s="82"/>
      <c r="K90" s="82"/>
    </row>
    <row r="91" spans="1:14" s="207" customFormat="1" x14ac:dyDescent="0.25">
      <c r="B91" s="432" t="s">
        <v>5</v>
      </c>
      <c r="C91" s="433"/>
      <c r="D91" s="433"/>
      <c r="E91" s="433"/>
      <c r="F91" s="433"/>
      <c r="G91" s="433"/>
      <c r="H91" s="433"/>
      <c r="I91" s="433"/>
      <c r="J91" s="433"/>
      <c r="K91" s="433"/>
      <c r="L91" s="124"/>
      <c r="M91" s="124"/>
      <c r="N91" s="133"/>
    </row>
    <row r="92" spans="1:14" s="207" customFormat="1" x14ac:dyDescent="0.25">
      <c r="B92" s="430"/>
      <c r="C92" s="431"/>
      <c r="D92" s="318">
        <v>2018</v>
      </c>
      <c r="E92" s="318">
        <f>D92+1</f>
        <v>2019</v>
      </c>
      <c r="F92" s="318">
        <f t="shared" ref="F92:K92" si="54">E92+1</f>
        <v>2020</v>
      </c>
      <c r="G92" s="318">
        <f t="shared" si="54"/>
        <v>2021</v>
      </c>
      <c r="H92" s="318">
        <f t="shared" si="54"/>
        <v>2022</v>
      </c>
      <c r="I92" s="318">
        <f t="shared" si="54"/>
        <v>2023</v>
      </c>
      <c r="J92" s="318">
        <f t="shared" si="54"/>
        <v>2024</v>
      </c>
      <c r="K92" s="318">
        <f t="shared" si="54"/>
        <v>2025</v>
      </c>
      <c r="L92" s="318" t="s">
        <v>17</v>
      </c>
      <c r="M92" s="318" t="s">
        <v>74</v>
      </c>
      <c r="N92" s="134" t="s">
        <v>21</v>
      </c>
    </row>
    <row r="93" spans="1:14" s="207" customFormat="1" x14ac:dyDescent="0.25">
      <c r="A93" s="343" t="s">
        <v>41</v>
      </c>
      <c r="B93" s="108" t="s">
        <v>58</v>
      </c>
      <c r="C93" s="98" t="s">
        <v>2</v>
      </c>
      <c r="D93" s="99"/>
      <c r="E93" s="99"/>
      <c r="F93" s="99"/>
      <c r="G93" s="100"/>
      <c r="H93" s="100"/>
      <c r="I93" s="100"/>
      <c r="J93" s="100"/>
      <c r="K93" s="100"/>
      <c r="L93" s="99"/>
      <c r="M93" s="99"/>
      <c r="N93" s="110"/>
    </row>
    <row r="94" spans="1:14" s="207" customFormat="1" x14ac:dyDescent="0.25">
      <c r="B94" s="23" t="s">
        <v>62</v>
      </c>
      <c r="C94" s="65"/>
      <c r="D94" s="385"/>
      <c r="E94" s="385"/>
      <c r="F94" s="385"/>
      <c r="G94" s="386"/>
      <c r="H94" s="386"/>
      <c r="I94" s="386"/>
      <c r="J94" s="386"/>
      <c r="K94" s="386"/>
      <c r="L94" s="19"/>
      <c r="M94" s="19"/>
      <c r="N94" s="41"/>
    </row>
    <row r="95" spans="1:14" s="207" customFormat="1" ht="34.5" x14ac:dyDescent="0.25">
      <c r="B95" s="145" t="s">
        <v>59</v>
      </c>
      <c r="C95" s="136" t="s">
        <v>16</v>
      </c>
      <c r="D95" s="380">
        <v>1000000</v>
      </c>
      <c r="E95" s="380">
        <f>D95</f>
        <v>1000000</v>
      </c>
      <c r="F95" s="380">
        <f t="shared" ref="F95:K96" si="55">E95</f>
        <v>1000000</v>
      </c>
      <c r="G95" s="380">
        <f t="shared" si="55"/>
        <v>1000000</v>
      </c>
      <c r="H95" s="380">
        <f t="shared" si="55"/>
        <v>1000000</v>
      </c>
      <c r="I95" s="380">
        <f t="shared" si="55"/>
        <v>1000000</v>
      </c>
      <c r="J95" s="380">
        <f t="shared" si="55"/>
        <v>1000000</v>
      </c>
      <c r="K95" s="380">
        <f t="shared" si="55"/>
        <v>1000000</v>
      </c>
      <c r="L95" s="40" t="s">
        <v>246</v>
      </c>
      <c r="M95" s="136" t="s">
        <v>72</v>
      </c>
      <c r="N95" s="344"/>
    </row>
    <row r="96" spans="1:14" s="207" customFormat="1" ht="34.5" x14ac:dyDescent="0.25">
      <c r="B96" s="145" t="s">
        <v>245</v>
      </c>
      <c r="C96" s="136" t="s">
        <v>16</v>
      </c>
      <c r="D96" s="380"/>
      <c r="E96" s="380"/>
      <c r="F96" s="380"/>
      <c r="G96" s="380"/>
      <c r="H96" s="380">
        <v>50000</v>
      </c>
      <c r="I96" s="380">
        <f t="shared" si="55"/>
        <v>50000</v>
      </c>
      <c r="J96" s="380">
        <f t="shared" si="55"/>
        <v>50000</v>
      </c>
      <c r="K96" s="380">
        <f t="shared" si="55"/>
        <v>50000</v>
      </c>
      <c r="L96" s="40" t="s">
        <v>247</v>
      </c>
      <c r="M96" s="136" t="s">
        <v>72</v>
      </c>
      <c r="N96" s="344"/>
    </row>
    <row r="97" spans="2:14" s="207" customFormat="1" x14ac:dyDescent="0.25">
      <c r="B97" s="145" t="s">
        <v>60</v>
      </c>
      <c r="C97" s="136" t="s">
        <v>61</v>
      </c>
      <c r="D97" s="380">
        <v>10</v>
      </c>
      <c r="E97" s="380">
        <v>10</v>
      </c>
      <c r="F97" s="380">
        <v>10</v>
      </c>
      <c r="G97" s="380">
        <v>10</v>
      </c>
      <c r="H97" s="380">
        <v>10</v>
      </c>
      <c r="I97" s="380">
        <v>10</v>
      </c>
      <c r="J97" s="380">
        <v>10</v>
      </c>
      <c r="K97" s="380">
        <v>10</v>
      </c>
      <c r="L97" s="40" t="s">
        <v>63</v>
      </c>
      <c r="M97" s="136" t="s">
        <v>72</v>
      </c>
      <c r="N97" s="344"/>
    </row>
    <row r="98" spans="2:14" s="207" customFormat="1" x14ac:dyDescent="0.25">
      <c r="B98" s="321" t="s">
        <v>64</v>
      </c>
      <c r="C98" s="136"/>
      <c r="D98" s="85"/>
      <c r="E98" s="85"/>
      <c r="F98" s="85"/>
      <c r="G98" s="85"/>
      <c r="H98" s="85"/>
      <c r="I98" s="85"/>
      <c r="J98" s="85"/>
      <c r="K98" s="85"/>
      <c r="L98" s="40"/>
      <c r="M98" s="179"/>
      <c r="N98" s="344"/>
    </row>
    <row r="99" spans="2:14" s="207" customFormat="1" ht="23" x14ac:dyDescent="0.25">
      <c r="B99" s="138" t="s">
        <v>56</v>
      </c>
      <c r="C99" s="137" t="s">
        <v>93</v>
      </c>
      <c r="D99" s="380"/>
      <c r="E99" s="380"/>
      <c r="F99" s="380"/>
      <c r="G99" s="380">
        <v>500</v>
      </c>
      <c r="H99" s="380">
        <v>550</v>
      </c>
      <c r="I99" s="380"/>
      <c r="J99" s="380"/>
      <c r="K99" s="380"/>
      <c r="L99" s="40" t="s">
        <v>249</v>
      </c>
      <c r="M99" s="136" t="s">
        <v>72</v>
      </c>
      <c r="N99" s="344"/>
    </row>
    <row r="100" spans="2:14" s="207" customFormat="1" x14ac:dyDescent="0.25">
      <c r="B100" s="138" t="s">
        <v>55</v>
      </c>
      <c r="C100" s="136" t="s">
        <v>57</v>
      </c>
      <c r="D100" s="387"/>
      <c r="E100" s="387">
        <v>20</v>
      </c>
      <c r="F100" s="387">
        <v>22</v>
      </c>
      <c r="G100" s="387">
        <v>24</v>
      </c>
      <c r="H100" s="387">
        <v>28</v>
      </c>
      <c r="I100" s="387">
        <v>30</v>
      </c>
      <c r="J100" s="387">
        <v>32</v>
      </c>
      <c r="K100" s="387">
        <v>34</v>
      </c>
      <c r="L100" s="40" t="s">
        <v>304</v>
      </c>
      <c r="M100" s="136" t="s">
        <v>305</v>
      </c>
      <c r="N100" s="344"/>
    </row>
    <row r="101" spans="2:14" s="207" customFormat="1" ht="23" x14ac:dyDescent="0.25">
      <c r="B101" s="138" t="s">
        <v>66</v>
      </c>
      <c r="C101" s="136" t="s">
        <v>0</v>
      </c>
      <c r="D101" s="380"/>
      <c r="E101" s="380"/>
      <c r="F101" s="380"/>
      <c r="G101" s="380"/>
      <c r="H101" s="380"/>
      <c r="I101" s="380"/>
      <c r="J101" s="380"/>
      <c r="K101" s="380"/>
      <c r="L101" s="40" t="s">
        <v>216</v>
      </c>
      <c r="M101" s="136" t="s">
        <v>72</v>
      </c>
      <c r="N101" s="344"/>
    </row>
    <row r="102" spans="2:14" s="207" customFormat="1" x14ac:dyDescent="0.25">
      <c r="B102" s="321" t="s">
        <v>65</v>
      </c>
      <c r="C102" s="136"/>
      <c r="D102" s="85"/>
      <c r="E102" s="85"/>
      <c r="F102" s="85"/>
      <c r="G102" s="85"/>
      <c r="H102" s="85"/>
      <c r="I102" s="85"/>
      <c r="J102" s="85"/>
      <c r="K102" s="85"/>
      <c r="L102" s="40"/>
      <c r="M102" s="40"/>
      <c r="N102" s="344"/>
    </row>
    <row r="103" spans="2:14" s="207" customFormat="1" ht="23" x14ac:dyDescent="0.25">
      <c r="B103" s="145" t="s">
        <v>306</v>
      </c>
      <c r="C103" s="136" t="s">
        <v>16</v>
      </c>
      <c r="D103" s="388"/>
      <c r="E103" s="388"/>
      <c r="F103" s="388"/>
      <c r="G103" s="388"/>
      <c r="H103" s="388"/>
      <c r="I103" s="388"/>
      <c r="J103" s="388"/>
      <c r="K103" s="388"/>
      <c r="L103" s="34" t="s">
        <v>248</v>
      </c>
      <c r="M103" s="136" t="s">
        <v>72</v>
      </c>
      <c r="N103" s="344"/>
    </row>
    <row r="104" spans="2:14" s="207" customFormat="1" ht="12" x14ac:dyDescent="0.25">
      <c r="B104" s="14" t="s">
        <v>7</v>
      </c>
      <c r="C104" s="103"/>
      <c r="D104" s="99"/>
      <c r="E104" s="99"/>
      <c r="F104" s="99"/>
      <c r="G104" s="100"/>
      <c r="H104" s="100"/>
      <c r="I104" s="100"/>
      <c r="J104" s="100"/>
      <c r="K104" s="100"/>
      <c r="L104" s="189"/>
      <c r="M104" s="189"/>
      <c r="N104" s="196"/>
    </row>
    <row r="105" spans="2:14" s="207" customFormat="1" x14ac:dyDescent="0.25">
      <c r="B105" s="5" t="s">
        <v>28</v>
      </c>
      <c r="C105" s="107"/>
      <c r="D105" s="92">
        <v>1</v>
      </c>
      <c r="E105" s="92">
        <f>D105</f>
        <v>1</v>
      </c>
      <c r="F105" s="92">
        <f t="shared" ref="F105:K105" si="56">E105</f>
        <v>1</v>
      </c>
      <c r="G105" s="92">
        <f t="shared" si="56"/>
        <v>1</v>
      </c>
      <c r="H105" s="92">
        <f t="shared" si="56"/>
        <v>1</v>
      </c>
      <c r="I105" s="92">
        <f t="shared" si="56"/>
        <v>1</v>
      </c>
      <c r="J105" s="92">
        <f t="shared" si="56"/>
        <v>1</v>
      </c>
      <c r="K105" s="92">
        <f t="shared" si="56"/>
        <v>1</v>
      </c>
      <c r="L105" s="92"/>
      <c r="M105" s="24"/>
      <c r="N105" s="41"/>
    </row>
    <row r="106" spans="2:14" s="207" customFormat="1" ht="12" thickBot="1" x14ac:dyDescent="0.3">
      <c r="B106" s="11" t="s">
        <v>9</v>
      </c>
      <c r="C106" s="109"/>
      <c r="D106" s="93">
        <v>1</v>
      </c>
      <c r="E106" s="93">
        <f>D106</f>
        <v>1</v>
      </c>
      <c r="F106" s="93">
        <f t="shared" ref="F106:K106" si="57">E106</f>
        <v>1</v>
      </c>
      <c r="G106" s="93">
        <f t="shared" si="57"/>
        <v>1</v>
      </c>
      <c r="H106" s="93">
        <f t="shared" si="57"/>
        <v>1</v>
      </c>
      <c r="I106" s="93">
        <f t="shared" si="57"/>
        <v>1</v>
      </c>
      <c r="J106" s="93">
        <f t="shared" si="57"/>
        <v>1</v>
      </c>
      <c r="K106" s="93">
        <f t="shared" si="57"/>
        <v>1</v>
      </c>
      <c r="L106" s="93"/>
      <c r="M106" s="31"/>
      <c r="N106" s="345"/>
    </row>
    <row r="107" spans="2:14" s="207" customFormat="1" x14ac:dyDescent="0.25">
      <c r="B107" s="87"/>
      <c r="C107" s="88"/>
      <c r="D107" s="82"/>
      <c r="E107" s="82"/>
      <c r="F107" s="82"/>
      <c r="G107" s="82"/>
      <c r="H107" s="82"/>
      <c r="I107" s="82"/>
      <c r="J107" s="82"/>
      <c r="K107" s="82"/>
    </row>
    <row r="108" spans="2:14" s="207" customFormat="1" ht="12" thickBot="1" x14ac:dyDescent="0.3">
      <c r="B108" s="194" t="s">
        <v>14</v>
      </c>
      <c r="C108" s="22"/>
      <c r="D108" s="186"/>
      <c r="E108" s="186"/>
      <c r="F108" s="186"/>
      <c r="G108" s="195"/>
      <c r="H108" s="195"/>
      <c r="I108" s="195"/>
      <c r="J108" s="195"/>
      <c r="K108" s="195"/>
    </row>
    <row r="109" spans="2:14" s="207" customFormat="1" ht="12" thickBot="1" x14ac:dyDescent="0.3">
      <c r="B109" s="131" t="s">
        <v>4</v>
      </c>
      <c r="C109" s="132"/>
      <c r="D109" s="132"/>
      <c r="E109" s="132">
        <v>0</v>
      </c>
      <c r="F109" s="132">
        <v>1</v>
      </c>
      <c r="G109" s="132">
        <v>2</v>
      </c>
      <c r="H109" s="132">
        <v>3</v>
      </c>
      <c r="I109" s="132">
        <v>4</v>
      </c>
      <c r="J109" s="132">
        <v>5</v>
      </c>
      <c r="K109" s="20">
        <v>6</v>
      </c>
    </row>
    <row r="110" spans="2:14" s="207" customFormat="1" ht="12" thickBot="1" x14ac:dyDescent="0.3">
      <c r="B110" s="81"/>
      <c r="C110" s="132" t="s">
        <v>2</v>
      </c>
      <c r="D110" s="316">
        <v>2018</v>
      </c>
      <c r="E110" s="316">
        <f t="shared" ref="E110:K110" si="58">D110+1</f>
        <v>2019</v>
      </c>
      <c r="F110" s="316">
        <f t="shared" si="58"/>
        <v>2020</v>
      </c>
      <c r="G110" s="316">
        <f t="shared" si="58"/>
        <v>2021</v>
      </c>
      <c r="H110" s="316">
        <f t="shared" si="58"/>
        <v>2022</v>
      </c>
      <c r="I110" s="316">
        <f t="shared" si="58"/>
        <v>2023</v>
      </c>
      <c r="J110" s="316">
        <f t="shared" si="58"/>
        <v>2024</v>
      </c>
      <c r="K110" s="133">
        <f t="shared" si="58"/>
        <v>2025</v>
      </c>
    </row>
    <row r="111" spans="2:14" s="207" customFormat="1" x14ac:dyDescent="0.25">
      <c r="B111" s="33" t="s">
        <v>62</v>
      </c>
      <c r="C111" s="30"/>
      <c r="D111" s="83"/>
      <c r="E111" s="38"/>
      <c r="F111" s="38"/>
      <c r="G111" s="39"/>
      <c r="H111" s="39"/>
      <c r="I111" s="39"/>
      <c r="J111" s="39"/>
      <c r="K111" s="84"/>
    </row>
    <row r="112" spans="2:14" s="207" customFormat="1" x14ac:dyDescent="0.25">
      <c r="B112" s="32" t="s">
        <v>307</v>
      </c>
      <c r="C112" s="47" t="s">
        <v>16</v>
      </c>
      <c r="D112" s="182">
        <f>(SUM(D95)/D97)</f>
        <v>100000</v>
      </c>
      <c r="E112" s="143">
        <f>IF(E110-$D110&gt;10,0,(D$95+D$96)/D$97)</f>
        <v>100000</v>
      </c>
      <c r="F112" s="143">
        <f>IF(F110-$D110&gt;10,0,(E$95+E$96)/E$97)</f>
        <v>100000</v>
      </c>
      <c r="G112" s="143">
        <f t="shared" ref="G112:K112" si="59">IF(G110-$D110&gt;10,0,(F$95+F$96)/F$97)</f>
        <v>100000</v>
      </c>
      <c r="H112" s="143">
        <f t="shared" si="59"/>
        <v>100000</v>
      </c>
      <c r="I112" s="143">
        <f t="shared" si="59"/>
        <v>105000</v>
      </c>
      <c r="J112" s="143">
        <f t="shared" si="59"/>
        <v>105000</v>
      </c>
      <c r="K112" s="169">
        <f t="shared" si="59"/>
        <v>105000</v>
      </c>
    </row>
    <row r="113" spans="1:11" s="207" customFormat="1" x14ac:dyDescent="0.25">
      <c r="B113" s="32" t="s">
        <v>308</v>
      </c>
      <c r="C113" s="47" t="s">
        <v>16</v>
      </c>
      <c r="D113" s="182">
        <f>(SUM(D96)/D97)</f>
        <v>0</v>
      </c>
      <c r="E113" s="143">
        <f>IF(E110-$D110&gt;10,0,D113)</f>
        <v>0</v>
      </c>
      <c r="F113" s="143">
        <f t="shared" ref="F113:K113" si="60">IF(F110-$D110&gt;10,0,E113)</f>
        <v>0</v>
      </c>
      <c r="G113" s="143">
        <f t="shared" si="60"/>
        <v>0</v>
      </c>
      <c r="H113" s="143">
        <f t="shared" si="60"/>
        <v>0</v>
      </c>
      <c r="I113" s="143">
        <f t="shared" si="60"/>
        <v>0</v>
      </c>
      <c r="J113" s="143">
        <f t="shared" si="60"/>
        <v>0</v>
      </c>
      <c r="K113" s="169">
        <f t="shared" si="60"/>
        <v>0</v>
      </c>
    </row>
    <row r="114" spans="1:11" s="207" customFormat="1" x14ac:dyDescent="0.25">
      <c r="B114" s="32" t="s">
        <v>67</v>
      </c>
      <c r="C114" s="47" t="s">
        <v>16</v>
      </c>
      <c r="D114" s="183">
        <f t="shared" ref="D114:K114" si="61">D100*D99</f>
        <v>0</v>
      </c>
      <c r="E114" s="128">
        <f t="shared" si="61"/>
        <v>0</v>
      </c>
      <c r="F114" s="128">
        <f t="shared" si="61"/>
        <v>0</v>
      </c>
      <c r="G114" s="143">
        <f t="shared" si="61"/>
        <v>12000</v>
      </c>
      <c r="H114" s="143">
        <f t="shared" si="61"/>
        <v>15400</v>
      </c>
      <c r="I114" s="128">
        <f t="shared" si="61"/>
        <v>0</v>
      </c>
      <c r="J114" s="128">
        <f t="shared" si="61"/>
        <v>0</v>
      </c>
      <c r="K114" s="141">
        <f t="shared" si="61"/>
        <v>0</v>
      </c>
    </row>
    <row r="115" spans="1:11" s="207" customFormat="1" x14ac:dyDescent="0.25">
      <c r="B115" s="32" t="s">
        <v>65</v>
      </c>
      <c r="C115" s="47" t="s">
        <v>16</v>
      </c>
      <c r="D115" s="183">
        <f t="shared" ref="D115:K115" si="62">D103</f>
        <v>0</v>
      </c>
      <c r="E115" s="128">
        <f t="shared" si="62"/>
        <v>0</v>
      </c>
      <c r="F115" s="128">
        <f t="shared" si="62"/>
        <v>0</v>
      </c>
      <c r="G115" s="143">
        <f t="shared" si="62"/>
        <v>0</v>
      </c>
      <c r="H115" s="143">
        <f t="shared" si="62"/>
        <v>0</v>
      </c>
      <c r="I115" s="128">
        <f t="shared" si="62"/>
        <v>0</v>
      </c>
      <c r="J115" s="128">
        <f t="shared" si="62"/>
        <v>0</v>
      </c>
      <c r="K115" s="141">
        <f t="shared" si="62"/>
        <v>0</v>
      </c>
    </row>
    <row r="116" spans="1:11" s="207" customFormat="1" ht="12" x14ac:dyDescent="0.3">
      <c r="B116" s="7" t="s">
        <v>279</v>
      </c>
      <c r="C116" s="139"/>
      <c r="D116" s="322">
        <f>SUM(D112:D115)</f>
        <v>100000</v>
      </c>
      <c r="E116" s="64">
        <f t="shared" ref="E116:K116" si="63">SUM(E112:E115)</f>
        <v>100000</v>
      </c>
      <c r="F116" s="64">
        <f t="shared" si="63"/>
        <v>100000</v>
      </c>
      <c r="G116" s="64">
        <f t="shared" si="63"/>
        <v>112000</v>
      </c>
      <c r="H116" s="64">
        <f t="shared" si="63"/>
        <v>115400</v>
      </c>
      <c r="I116" s="64">
        <f t="shared" si="63"/>
        <v>105000</v>
      </c>
      <c r="J116" s="64">
        <f t="shared" si="63"/>
        <v>105000</v>
      </c>
      <c r="K116" s="142">
        <f t="shared" si="63"/>
        <v>105000</v>
      </c>
    </row>
    <row r="117" spans="1:11" s="207" customFormat="1" x14ac:dyDescent="0.25">
      <c r="B117" s="10" t="s">
        <v>13</v>
      </c>
      <c r="C117" s="18"/>
      <c r="D117" s="57"/>
      <c r="E117" s="12"/>
      <c r="F117" s="12"/>
      <c r="G117" s="12"/>
      <c r="H117" s="12"/>
      <c r="I117" s="12"/>
      <c r="J117" s="12"/>
      <c r="K117" s="13"/>
    </row>
    <row r="118" spans="1:11" s="207" customFormat="1" x14ac:dyDescent="0.25">
      <c r="B118" s="5" t="s">
        <v>28</v>
      </c>
      <c r="C118" s="17" t="s">
        <v>3</v>
      </c>
      <c r="D118" s="69">
        <f t="shared" ref="D118:K119" si="64">D105</f>
        <v>1</v>
      </c>
      <c r="E118" s="70">
        <f t="shared" si="64"/>
        <v>1</v>
      </c>
      <c r="F118" s="70">
        <f t="shared" si="64"/>
        <v>1</v>
      </c>
      <c r="G118" s="70">
        <f t="shared" si="64"/>
        <v>1</v>
      </c>
      <c r="H118" s="70">
        <f t="shared" si="64"/>
        <v>1</v>
      </c>
      <c r="I118" s="70">
        <f t="shared" si="64"/>
        <v>1</v>
      </c>
      <c r="J118" s="70">
        <f t="shared" si="64"/>
        <v>1</v>
      </c>
      <c r="K118" s="71">
        <f t="shared" si="64"/>
        <v>1</v>
      </c>
    </row>
    <row r="119" spans="1:11" s="207" customFormat="1" x14ac:dyDescent="0.25">
      <c r="B119" s="5" t="s">
        <v>9</v>
      </c>
      <c r="C119" s="17" t="s">
        <v>3</v>
      </c>
      <c r="D119" s="69">
        <f t="shared" si="64"/>
        <v>1</v>
      </c>
      <c r="E119" s="70">
        <f t="shared" si="64"/>
        <v>1</v>
      </c>
      <c r="F119" s="70">
        <f t="shared" si="64"/>
        <v>1</v>
      </c>
      <c r="G119" s="70">
        <f t="shared" si="64"/>
        <v>1</v>
      </c>
      <c r="H119" s="70">
        <f t="shared" si="64"/>
        <v>1</v>
      </c>
      <c r="I119" s="70">
        <f t="shared" si="64"/>
        <v>1</v>
      </c>
      <c r="J119" s="70">
        <f t="shared" si="64"/>
        <v>1</v>
      </c>
      <c r="K119" s="71">
        <f t="shared" si="64"/>
        <v>1</v>
      </c>
    </row>
    <row r="120" spans="1:11" s="207" customFormat="1" x14ac:dyDescent="0.25">
      <c r="B120" s="10" t="s">
        <v>8</v>
      </c>
      <c r="C120" s="18"/>
      <c r="D120" s="57"/>
      <c r="E120" s="12"/>
      <c r="F120" s="12"/>
      <c r="G120" s="12"/>
      <c r="H120" s="12"/>
      <c r="I120" s="12"/>
      <c r="J120" s="12"/>
      <c r="K120" s="13"/>
    </row>
    <row r="121" spans="1:11" s="207" customFormat="1" x14ac:dyDescent="0.25">
      <c r="B121" s="5" t="s">
        <v>12</v>
      </c>
      <c r="C121" s="17" t="s">
        <v>1</v>
      </c>
      <c r="D121" s="72">
        <f>D116*D118*D119</f>
        <v>100000</v>
      </c>
      <c r="E121" s="73">
        <f t="shared" ref="E121:K121" si="65">E116*E118*E119</f>
        <v>100000</v>
      </c>
      <c r="F121" s="73">
        <f t="shared" si="65"/>
        <v>100000</v>
      </c>
      <c r="G121" s="73">
        <f t="shared" si="65"/>
        <v>112000</v>
      </c>
      <c r="H121" s="73">
        <f t="shared" si="65"/>
        <v>115400</v>
      </c>
      <c r="I121" s="73">
        <f t="shared" si="65"/>
        <v>105000</v>
      </c>
      <c r="J121" s="73">
        <f t="shared" si="65"/>
        <v>105000</v>
      </c>
      <c r="K121" s="74">
        <f t="shared" si="65"/>
        <v>105000</v>
      </c>
    </row>
    <row r="122" spans="1:11" s="207" customFormat="1" ht="12" thickBot="1" x14ac:dyDescent="0.3">
      <c r="B122" s="28" t="s">
        <v>12</v>
      </c>
      <c r="C122" s="29" t="s">
        <v>1</v>
      </c>
      <c r="D122" s="60">
        <f>D121</f>
        <v>100000</v>
      </c>
      <c r="E122" s="45">
        <f t="shared" ref="E122:K122" si="66">E121</f>
        <v>100000</v>
      </c>
      <c r="F122" s="45">
        <f t="shared" si="66"/>
        <v>100000</v>
      </c>
      <c r="G122" s="45">
        <f t="shared" si="66"/>
        <v>112000</v>
      </c>
      <c r="H122" s="45">
        <f t="shared" si="66"/>
        <v>115400</v>
      </c>
      <c r="I122" s="45">
        <f t="shared" si="66"/>
        <v>105000</v>
      </c>
      <c r="J122" s="45">
        <f t="shared" si="66"/>
        <v>105000</v>
      </c>
      <c r="K122" s="46">
        <f t="shared" si="66"/>
        <v>105000</v>
      </c>
    </row>
    <row r="123" spans="1:11" s="207" customFormat="1" x14ac:dyDescent="0.25">
      <c r="B123" s="87"/>
      <c r="C123" s="88"/>
      <c r="D123" s="82"/>
      <c r="E123" s="82"/>
      <c r="F123" s="82"/>
      <c r="G123" s="82"/>
      <c r="H123" s="82"/>
      <c r="I123" s="82"/>
      <c r="J123" s="82"/>
      <c r="K123" s="82"/>
    </row>
    <row r="124" spans="1:11" x14ac:dyDescent="0.25">
      <c r="E124" s="185" t="s">
        <v>126</v>
      </c>
    </row>
    <row r="127" spans="1:11" x14ac:dyDescent="0.25">
      <c r="A127" s="197"/>
    </row>
  </sheetData>
  <sheetProtection formatCells="0" formatColumns="0" formatRows="0"/>
  <mergeCells count="18">
    <mergeCell ref="B92:C92"/>
    <mergeCell ref="B13:C13"/>
    <mergeCell ref="B48:C48"/>
    <mergeCell ref="B12:K12"/>
    <mergeCell ref="B47:K47"/>
    <mergeCell ref="B91:K91"/>
    <mergeCell ref="B84:K84"/>
    <mergeCell ref="B85:K85"/>
    <mergeCell ref="B86:K86"/>
    <mergeCell ref="B87:K87"/>
    <mergeCell ref="B88:K88"/>
    <mergeCell ref="B89:K89"/>
    <mergeCell ref="B10:K10"/>
    <mergeCell ref="B5:K5"/>
    <mergeCell ref="B6:K6"/>
    <mergeCell ref="B7:K7"/>
    <mergeCell ref="B8:K8"/>
    <mergeCell ref="B9:K9"/>
  </mergeCells>
  <pageMargins left="0.7" right="0.7" top="0.75" bottom="0.75" header="0.3" footer="0.3"/>
  <pageSetup orientation="portrait" horizontalDpi="300" verticalDpi="300" r:id="rId1"/>
  <ignoredErrors>
    <ignoredError sqref="E18:E19"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50B3E-7669-41C9-8987-591A05B4BCA4}">
  <dimension ref="A1:O214"/>
  <sheetViews>
    <sheetView zoomScale="85" zoomScaleNormal="100" workbookViewId="0"/>
  </sheetViews>
  <sheetFormatPr defaultColWidth="8.90625" defaultRowHeight="11.5" x14ac:dyDescent="0.25"/>
  <cols>
    <col min="1" max="1" width="6.54296875" style="185" customWidth="1"/>
    <col min="2" max="2" width="47.81640625" style="185" customWidth="1"/>
    <col min="3" max="3" width="10.453125" style="185" customWidth="1"/>
    <col min="4" max="4" width="12.36328125" style="185" bestFit="1" customWidth="1"/>
    <col min="5" max="5" width="11.54296875" style="185" customWidth="1"/>
    <col min="6" max="6" width="13.81640625" style="185" bestFit="1" customWidth="1"/>
    <col min="7" max="7" width="13.6328125" style="185" bestFit="1" customWidth="1"/>
    <col min="8" max="8" width="11.08984375" style="185" customWidth="1"/>
    <col min="9" max="9" width="11.6328125" style="185" customWidth="1"/>
    <col min="10" max="10" width="12.54296875" style="185" customWidth="1"/>
    <col min="11" max="11" width="14.1796875" style="185" customWidth="1"/>
    <col min="12" max="12" width="55.81640625" style="185" customWidth="1"/>
    <col min="13" max="13" width="33" style="185" customWidth="1"/>
    <col min="14" max="14" width="22.453125" style="185" customWidth="1"/>
    <col min="15" max="16384" width="8.90625" style="185"/>
  </cols>
  <sheetData>
    <row r="1" spans="1:14" ht="15.5" x14ac:dyDescent="0.25">
      <c r="B1" s="1" t="s">
        <v>226</v>
      </c>
      <c r="D1" s="186"/>
      <c r="E1" s="186"/>
      <c r="F1" s="186"/>
    </row>
    <row r="2" spans="1:14" ht="16" thickBot="1" x14ac:dyDescent="0.3">
      <c r="A2" s="208"/>
      <c r="B2" s="1" t="s">
        <v>15</v>
      </c>
      <c r="D2" s="187" t="s">
        <v>322</v>
      </c>
      <c r="E2" s="186"/>
      <c r="F2" s="186"/>
      <c r="I2" s="187"/>
    </row>
    <row r="3" spans="1:14" x14ac:dyDescent="0.25">
      <c r="B3" s="434" t="s">
        <v>178</v>
      </c>
      <c r="C3" s="435"/>
      <c r="D3" s="435"/>
      <c r="E3" s="435"/>
      <c r="F3" s="435"/>
      <c r="G3" s="435"/>
      <c r="H3" s="435"/>
      <c r="I3" s="435"/>
      <c r="J3" s="435"/>
      <c r="K3" s="436"/>
    </row>
    <row r="4" spans="1:14" x14ac:dyDescent="0.25">
      <c r="B4" s="424" t="s">
        <v>169</v>
      </c>
      <c r="C4" s="425"/>
      <c r="D4" s="425"/>
      <c r="E4" s="425"/>
      <c r="F4" s="425"/>
      <c r="G4" s="425"/>
      <c r="H4" s="425"/>
      <c r="I4" s="425"/>
      <c r="J4" s="425"/>
      <c r="K4" s="426"/>
    </row>
    <row r="5" spans="1:14" ht="54.5" customHeight="1" x14ac:dyDescent="0.25">
      <c r="B5" s="427" t="s">
        <v>250</v>
      </c>
      <c r="C5" s="428"/>
      <c r="D5" s="428"/>
      <c r="E5" s="428"/>
      <c r="F5" s="428"/>
      <c r="G5" s="428"/>
      <c r="H5" s="428"/>
      <c r="I5" s="428"/>
      <c r="J5" s="428"/>
      <c r="K5" s="429"/>
    </row>
    <row r="6" spans="1:14" x14ac:dyDescent="0.25">
      <c r="B6" s="424" t="s">
        <v>170</v>
      </c>
      <c r="C6" s="425"/>
      <c r="D6" s="425"/>
      <c r="E6" s="425"/>
      <c r="F6" s="425"/>
      <c r="G6" s="425"/>
      <c r="H6" s="425"/>
      <c r="I6" s="425"/>
      <c r="J6" s="425"/>
      <c r="K6" s="426"/>
    </row>
    <row r="7" spans="1:14" ht="52.25" customHeight="1" x14ac:dyDescent="0.25">
      <c r="B7" s="427" t="s">
        <v>173</v>
      </c>
      <c r="C7" s="428"/>
      <c r="D7" s="428"/>
      <c r="E7" s="428"/>
      <c r="F7" s="428"/>
      <c r="G7" s="428"/>
      <c r="H7" s="428"/>
      <c r="I7" s="428"/>
      <c r="J7" s="428"/>
      <c r="K7" s="429"/>
    </row>
    <row r="8" spans="1:14" x14ac:dyDescent="0.25">
      <c r="B8" s="424" t="s">
        <v>171</v>
      </c>
      <c r="C8" s="425"/>
      <c r="D8" s="425"/>
      <c r="E8" s="425"/>
      <c r="F8" s="425"/>
      <c r="G8" s="425"/>
      <c r="H8" s="425"/>
      <c r="I8" s="425"/>
      <c r="J8" s="425"/>
      <c r="K8" s="426"/>
    </row>
    <row r="9" spans="1:14" ht="37.75" customHeight="1" thickBot="1" x14ac:dyDescent="0.3">
      <c r="B9" s="421" t="s">
        <v>256</v>
      </c>
      <c r="C9" s="422"/>
      <c r="D9" s="422"/>
      <c r="E9" s="422"/>
      <c r="F9" s="422"/>
      <c r="G9" s="422"/>
      <c r="H9" s="422"/>
      <c r="I9" s="422"/>
      <c r="J9" s="422"/>
      <c r="K9" s="423"/>
    </row>
    <row r="10" spans="1:14" ht="12" thickBot="1" x14ac:dyDescent="0.3">
      <c r="B10" s="188"/>
      <c r="D10" s="186"/>
      <c r="E10" s="186"/>
      <c r="F10" s="186"/>
    </row>
    <row r="11" spans="1:14" ht="14.4" customHeight="1" x14ac:dyDescent="0.25">
      <c r="B11" s="432" t="s">
        <v>5</v>
      </c>
      <c r="C11" s="433"/>
      <c r="D11" s="433"/>
      <c r="E11" s="433"/>
      <c r="F11" s="433"/>
      <c r="G11" s="433"/>
      <c r="H11" s="433"/>
      <c r="I11" s="433"/>
      <c r="J11" s="433"/>
      <c r="K11" s="433"/>
      <c r="L11" s="124"/>
      <c r="M11" s="124"/>
      <c r="N11" s="133"/>
    </row>
    <row r="12" spans="1:14" x14ac:dyDescent="0.25">
      <c r="B12" s="430"/>
      <c r="C12" s="431"/>
      <c r="D12" s="318">
        <v>2018</v>
      </c>
      <c r="E12" s="318">
        <f>D12+1</f>
        <v>2019</v>
      </c>
      <c r="F12" s="318">
        <f t="shared" ref="F12" si="0">E12+1</f>
        <v>2020</v>
      </c>
      <c r="G12" s="318">
        <f t="shared" ref="G12" si="1">F12+1</f>
        <v>2021</v>
      </c>
      <c r="H12" s="318">
        <f t="shared" ref="H12" si="2">G12+1</f>
        <v>2022</v>
      </c>
      <c r="I12" s="318">
        <f t="shared" ref="I12" si="3">H12+1</f>
        <v>2023</v>
      </c>
      <c r="J12" s="318">
        <f t="shared" ref="J12" si="4">I12+1</f>
        <v>2024</v>
      </c>
      <c r="K12" s="318">
        <f t="shared" ref="K12" si="5">J12+1</f>
        <v>2025</v>
      </c>
      <c r="L12" s="318" t="s">
        <v>17</v>
      </c>
      <c r="M12" s="318" t="s">
        <v>157</v>
      </c>
      <c r="N12" s="134" t="s">
        <v>74</v>
      </c>
    </row>
    <row r="13" spans="1:14" x14ac:dyDescent="0.25">
      <c r="A13" s="197" t="s">
        <v>38</v>
      </c>
      <c r="B13" s="108" t="s">
        <v>98</v>
      </c>
      <c r="C13" s="98" t="s">
        <v>2</v>
      </c>
      <c r="D13" s="99"/>
      <c r="E13" s="99"/>
      <c r="F13" s="99"/>
      <c r="G13" s="100"/>
      <c r="H13" s="100"/>
      <c r="I13" s="100"/>
      <c r="J13" s="100"/>
      <c r="K13" s="100"/>
      <c r="L13" s="99"/>
      <c r="M13" s="99"/>
      <c r="N13" s="110"/>
    </row>
    <row r="14" spans="1:14" x14ac:dyDescent="0.25">
      <c r="A14" s="197"/>
      <c r="B14" s="144" t="s">
        <v>106</v>
      </c>
      <c r="C14" s="65"/>
      <c r="D14" s="19"/>
      <c r="E14" s="19"/>
      <c r="F14" s="19"/>
      <c r="G14" s="43"/>
      <c r="H14" s="43"/>
      <c r="I14" s="43"/>
      <c r="J14" s="43"/>
      <c r="K14" s="43"/>
      <c r="L14" s="19"/>
      <c r="M14" s="19"/>
      <c r="N14" s="41"/>
    </row>
    <row r="15" spans="1:14" x14ac:dyDescent="0.25">
      <c r="B15" s="32" t="s">
        <v>99</v>
      </c>
      <c r="C15" s="65" t="s">
        <v>81</v>
      </c>
      <c r="D15" s="42">
        <f>'Operating Efficiency'!D21</f>
        <v>0</v>
      </c>
      <c r="E15" s="42">
        <f>'Operating Efficiency'!E21</f>
        <v>1896.5517241379307</v>
      </c>
      <c r="F15" s="42">
        <f>'Operating Efficiency'!F21</f>
        <v>2844.8275862068958</v>
      </c>
      <c r="G15" s="42">
        <f>'Operating Efficiency'!G21</f>
        <v>3793.1034482758614</v>
      </c>
      <c r="H15" s="42">
        <f>'Operating Efficiency'!H21</f>
        <v>4172.4137931034475</v>
      </c>
      <c r="I15" s="42">
        <f>'Operating Efficiency'!I21</f>
        <v>4589.6551724137926</v>
      </c>
      <c r="J15" s="42">
        <f>'Operating Efficiency'!J21</f>
        <v>5689.6551724137917</v>
      </c>
      <c r="K15" s="42">
        <f>'Operating Efficiency'!K21</f>
        <v>6513.0293110793</v>
      </c>
      <c r="L15" s="198" t="s">
        <v>105</v>
      </c>
      <c r="M15" s="19"/>
      <c r="N15" s="199" t="s">
        <v>79</v>
      </c>
    </row>
    <row r="16" spans="1:14" x14ac:dyDescent="0.25">
      <c r="B16" s="32" t="s">
        <v>100</v>
      </c>
      <c r="C16" s="65" t="s">
        <v>81</v>
      </c>
      <c r="D16" s="50">
        <f>'Operating Efficiency'!D22</f>
        <v>0</v>
      </c>
      <c r="E16" s="42">
        <f>'Operating Efficiency'!E22</f>
        <v>7500</v>
      </c>
      <c r="F16" s="42">
        <f>'Operating Efficiency'!F22</f>
        <v>11250</v>
      </c>
      <c r="G16" s="42">
        <f>'Operating Efficiency'!G22</f>
        <v>15000</v>
      </c>
      <c r="H16" s="42">
        <f>'Operating Efficiency'!H22</f>
        <v>16500</v>
      </c>
      <c r="I16" s="42">
        <f>'Operating Efficiency'!I22</f>
        <v>18150</v>
      </c>
      <c r="J16" s="42">
        <f>'Operating Efficiency'!J22</f>
        <v>22500</v>
      </c>
      <c r="K16" s="42">
        <f>'Operating Efficiency'!K22</f>
        <v>25756.070457449965</v>
      </c>
      <c r="L16" s="198" t="s">
        <v>105</v>
      </c>
      <c r="M16" s="19"/>
      <c r="N16" s="199"/>
    </row>
    <row r="17" spans="2:14" x14ac:dyDescent="0.25">
      <c r="B17" s="32" t="s">
        <v>101</v>
      </c>
      <c r="C17" s="65" t="s">
        <v>81</v>
      </c>
      <c r="D17" s="50">
        <f>'Operating Efficiency'!D56</f>
        <v>0</v>
      </c>
      <c r="E17" s="42">
        <f>'Operating Efficiency'!E56</f>
        <v>2699.6370235934664</v>
      </c>
      <c r="F17" s="42">
        <f>'Operating Efficiency'!F56</f>
        <v>4049.4555353901997</v>
      </c>
      <c r="G17" s="42">
        <f>'Operating Efficiency'!G56</f>
        <v>5399.2740471869329</v>
      </c>
      <c r="H17" s="42">
        <f>'Operating Efficiency'!H56</f>
        <v>5939.2014519056256</v>
      </c>
      <c r="I17" s="42">
        <f>'Operating Efficiency'!I56</f>
        <v>6533.1215970961885</v>
      </c>
      <c r="J17" s="42">
        <f>'Operating Efficiency'!J56</f>
        <v>8098.9110707803993</v>
      </c>
      <c r="K17" s="42">
        <f>'Operating Efficiency'!K56</f>
        <v>9270.9388518951782</v>
      </c>
      <c r="L17" s="198" t="s">
        <v>105</v>
      </c>
      <c r="M17" s="19"/>
      <c r="N17" s="199"/>
    </row>
    <row r="18" spans="2:14" x14ac:dyDescent="0.25">
      <c r="B18" s="32" t="s">
        <v>102</v>
      </c>
      <c r="C18" s="65" t="s">
        <v>81</v>
      </c>
      <c r="D18" s="50">
        <f>'Operating Efficiency'!D57</f>
        <v>0</v>
      </c>
      <c r="E18" s="42">
        <f>'Operating Efficiency'!E57</f>
        <v>3779.4918330308528</v>
      </c>
      <c r="F18" s="42">
        <f>'Operating Efficiency'!F57</f>
        <v>5669.2377495462788</v>
      </c>
      <c r="G18" s="42">
        <f>'Operating Efficiency'!G57</f>
        <v>7558.9836660617057</v>
      </c>
      <c r="H18" s="42">
        <f>'Operating Efficiency'!H57</f>
        <v>8314.882032667876</v>
      </c>
      <c r="I18" s="42">
        <f>'Operating Efficiency'!I57</f>
        <v>9146.3702359346644</v>
      </c>
      <c r="J18" s="42">
        <f>'Operating Efficiency'!J57</f>
        <v>11338.475499092558</v>
      </c>
      <c r="K18" s="42">
        <f>'Operating Efficiency'!K57</f>
        <v>12979.314392653248</v>
      </c>
      <c r="L18" s="198" t="s">
        <v>105</v>
      </c>
      <c r="M18" s="19"/>
      <c r="N18" s="199"/>
    </row>
    <row r="19" spans="2:14" x14ac:dyDescent="0.25">
      <c r="B19" s="144" t="s">
        <v>103</v>
      </c>
      <c r="C19" s="65"/>
      <c r="D19" s="50"/>
      <c r="E19" s="42"/>
      <c r="F19" s="42"/>
      <c r="G19" s="42"/>
      <c r="H19" s="42"/>
      <c r="I19" s="42"/>
      <c r="J19" s="42"/>
      <c r="K19" s="42"/>
      <c r="L19" s="40"/>
      <c r="M19" s="19"/>
      <c r="N19" s="199"/>
    </row>
    <row r="20" spans="2:14" ht="46" x14ac:dyDescent="0.25">
      <c r="B20" s="32" t="s">
        <v>99</v>
      </c>
      <c r="C20" s="65" t="s">
        <v>96</v>
      </c>
      <c r="D20" s="374"/>
      <c r="E20" s="375"/>
      <c r="F20" s="375"/>
      <c r="G20" s="376">
        <v>0.47539999999999999</v>
      </c>
      <c r="H20" s="376">
        <v>0.61760000000000004</v>
      </c>
      <c r="I20" s="376">
        <f>H20</f>
        <v>0.61760000000000004</v>
      </c>
      <c r="J20" s="376">
        <f t="shared" ref="J20:K20" si="6">I20</f>
        <v>0.61760000000000004</v>
      </c>
      <c r="K20" s="376">
        <f t="shared" si="6"/>
        <v>0.61760000000000004</v>
      </c>
      <c r="L20" s="200" t="s">
        <v>251</v>
      </c>
      <c r="M20" s="19"/>
      <c r="N20" s="199"/>
    </row>
    <row r="21" spans="2:14" x14ac:dyDescent="0.25">
      <c r="B21" s="32" t="s">
        <v>100</v>
      </c>
      <c r="C21" s="65" t="s">
        <v>96</v>
      </c>
      <c r="D21" s="374"/>
      <c r="E21" s="375"/>
      <c r="F21" s="375"/>
      <c r="G21" s="376">
        <v>0.47060000000000002</v>
      </c>
      <c r="H21" s="376">
        <v>0.59570000000000001</v>
      </c>
      <c r="I21" s="376">
        <f>H21</f>
        <v>0.59570000000000001</v>
      </c>
      <c r="J21" s="376">
        <f t="shared" ref="J21:K21" si="7">I21</f>
        <v>0.59570000000000001</v>
      </c>
      <c r="K21" s="376">
        <f t="shared" si="7"/>
        <v>0.59570000000000001</v>
      </c>
      <c r="L21" s="200" t="s">
        <v>159</v>
      </c>
      <c r="M21" s="19"/>
      <c r="N21" s="199"/>
    </row>
    <row r="22" spans="2:14" x14ac:dyDescent="0.25">
      <c r="B22" s="32" t="s">
        <v>101</v>
      </c>
      <c r="C22" s="65" t="s">
        <v>96</v>
      </c>
      <c r="D22" s="375"/>
      <c r="E22" s="375"/>
      <c r="F22" s="375"/>
      <c r="G22" s="376">
        <v>0.91020000000000001</v>
      </c>
      <c r="H22" s="376">
        <v>1.1588000000000001</v>
      </c>
      <c r="I22" s="376">
        <f>H22</f>
        <v>1.1588000000000001</v>
      </c>
      <c r="J22" s="376">
        <f t="shared" ref="J22:K22" si="8">I22</f>
        <v>1.1588000000000001</v>
      </c>
      <c r="K22" s="376">
        <f t="shared" si="8"/>
        <v>1.1588000000000001</v>
      </c>
      <c r="L22" s="200" t="s">
        <v>159</v>
      </c>
      <c r="M22" s="101"/>
      <c r="N22" s="199"/>
    </row>
    <row r="23" spans="2:14" x14ac:dyDescent="0.25">
      <c r="B23" s="32" t="s">
        <v>102</v>
      </c>
      <c r="C23" s="65" t="s">
        <v>96</v>
      </c>
      <c r="D23" s="377"/>
      <c r="E23" s="377"/>
      <c r="F23" s="377"/>
      <c r="G23" s="378">
        <v>0.11890000000000001</v>
      </c>
      <c r="H23" s="378">
        <v>0.1007</v>
      </c>
      <c r="I23" s="376">
        <f>H23</f>
        <v>0.1007</v>
      </c>
      <c r="J23" s="376">
        <f t="shared" ref="J23:K23" si="9">I23</f>
        <v>0.1007</v>
      </c>
      <c r="K23" s="376">
        <f t="shared" si="9"/>
        <v>0.1007</v>
      </c>
      <c r="L23" s="200" t="s">
        <v>159</v>
      </c>
      <c r="M23" s="127"/>
      <c r="N23" s="201" t="s">
        <v>75</v>
      </c>
    </row>
    <row r="24" spans="2:14" s="203" customFormat="1" x14ac:dyDescent="0.25">
      <c r="B24" s="346" t="s">
        <v>107</v>
      </c>
      <c r="C24" s="136"/>
      <c r="D24" s="179"/>
      <c r="E24" s="179"/>
      <c r="F24" s="179"/>
      <c r="G24" s="347"/>
      <c r="H24" s="347"/>
      <c r="I24" s="347"/>
      <c r="J24" s="347"/>
      <c r="K24" s="347"/>
      <c r="L24" s="179"/>
      <c r="M24" s="40"/>
      <c r="N24" s="115"/>
    </row>
    <row r="25" spans="2:14" s="203" customFormat="1" x14ac:dyDescent="0.25">
      <c r="B25" s="145" t="s">
        <v>99</v>
      </c>
      <c r="C25" s="136" t="s">
        <v>81</v>
      </c>
      <c r="D25" s="85">
        <f>'Operating Efficiency'!D23</f>
        <v>0</v>
      </c>
      <c r="E25" s="85">
        <f>'Operating Efficiency'!E23</f>
        <v>1896.5517241379307</v>
      </c>
      <c r="F25" s="85">
        <f>'Operating Efficiency'!F23</f>
        <v>3318.9655172413786</v>
      </c>
      <c r="G25" s="85">
        <f>'Operating Efficiency'!G23</f>
        <v>4741.379310344827</v>
      </c>
      <c r="H25" s="85">
        <f>'Operating Efficiency'!H23</f>
        <v>6773.3990147783243</v>
      </c>
      <c r="I25" s="85">
        <f>'Operating Efficiency'!I23</f>
        <v>9676.2843068261773</v>
      </c>
      <c r="J25" s="85">
        <f>'Operating Efficiency'!J23</f>
        <v>13823.263295465969</v>
      </c>
      <c r="K25" s="85">
        <f>'Operating Efficiency'!K23</f>
        <v>19747.518993522812</v>
      </c>
      <c r="L25" s="198" t="s">
        <v>105</v>
      </c>
      <c r="M25" s="40"/>
      <c r="N25" s="115"/>
    </row>
    <row r="26" spans="2:14" s="203" customFormat="1" x14ac:dyDescent="0.25">
      <c r="B26" s="145" t="s">
        <v>100</v>
      </c>
      <c r="C26" s="136" t="s">
        <v>81</v>
      </c>
      <c r="D26" s="85">
        <f>'Operating Efficiency'!D24</f>
        <v>0</v>
      </c>
      <c r="E26" s="85">
        <f>'Operating Efficiency'!E24</f>
        <v>7500</v>
      </c>
      <c r="F26" s="85">
        <f>'Operating Efficiency'!F24</f>
        <v>13125</v>
      </c>
      <c r="G26" s="85">
        <f>'Operating Efficiency'!G24</f>
        <v>18750</v>
      </c>
      <c r="H26" s="85">
        <f>'Operating Efficiency'!H24</f>
        <v>26785.714285714286</v>
      </c>
      <c r="I26" s="85">
        <f>'Operating Efficiency'!I24</f>
        <v>38265.306122448979</v>
      </c>
      <c r="J26" s="85">
        <f>'Operating Efficiency'!J24</f>
        <v>54664.723032069975</v>
      </c>
      <c r="K26" s="85">
        <f>'Operating Efficiency'!K24</f>
        <v>78092.46147438568</v>
      </c>
      <c r="L26" s="198" t="s">
        <v>159</v>
      </c>
      <c r="M26" s="40"/>
      <c r="N26" s="115"/>
    </row>
    <row r="27" spans="2:14" s="203" customFormat="1" x14ac:dyDescent="0.25">
      <c r="B27" s="145" t="s">
        <v>101</v>
      </c>
      <c r="C27" s="136" t="s">
        <v>81</v>
      </c>
      <c r="D27" s="80">
        <f>'Operating Efficiency'!D58</f>
        <v>0</v>
      </c>
      <c r="E27" s="80">
        <f>'Operating Efficiency'!E58</f>
        <v>2699.6370235934664</v>
      </c>
      <c r="F27" s="80">
        <f>'Operating Efficiency'!F58</f>
        <v>4724.3647912885663</v>
      </c>
      <c r="G27" s="80">
        <f>'Operating Efficiency'!G58</f>
        <v>6749.0925589836661</v>
      </c>
      <c r="H27" s="80">
        <f>'Operating Efficiency'!H58</f>
        <v>9641.5607985480947</v>
      </c>
      <c r="I27" s="80">
        <f>'Operating Efficiency'!I58</f>
        <v>13773.658283640134</v>
      </c>
      <c r="J27" s="80">
        <f>'Operating Efficiency'!J58</f>
        <v>19676.654690914478</v>
      </c>
      <c r="K27" s="80">
        <f>'Operating Efficiency'!K58</f>
        <v>28109.5067013064</v>
      </c>
      <c r="L27" s="198" t="s">
        <v>159</v>
      </c>
      <c r="M27" s="40"/>
      <c r="N27" s="115"/>
    </row>
    <row r="28" spans="2:14" s="203" customFormat="1" x14ac:dyDescent="0.25">
      <c r="B28" s="145" t="s">
        <v>102</v>
      </c>
      <c r="C28" s="136" t="s">
        <v>81</v>
      </c>
      <c r="D28" s="80">
        <f>'Operating Efficiency'!D59</f>
        <v>0</v>
      </c>
      <c r="E28" s="80">
        <f>'Operating Efficiency'!E59</f>
        <v>3779.4918330308528</v>
      </c>
      <c r="F28" s="80">
        <f>'Operating Efficiency'!F59</f>
        <v>6614.1107078039922</v>
      </c>
      <c r="G28" s="80">
        <f>'Operating Efficiency'!G59</f>
        <v>9448.7295825771325</v>
      </c>
      <c r="H28" s="80">
        <f>'Operating Efficiency'!H59</f>
        <v>13498.185117967332</v>
      </c>
      <c r="I28" s="80">
        <f>'Operating Efficiency'!I59</f>
        <v>19283.121597096189</v>
      </c>
      <c r="J28" s="80">
        <f>'Operating Efficiency'!J59</f>
        <v>27547.316567280272</v>
      </c>
      <c r="K28" s="80">
        <f>'Operating Efficiency'!K59</f>
        <v>39353.309381828964</v>
      </c>
      <c r="L28" s="40" t="s">
        <v>159</v>
      </c>
      <c r="M28" s="40"/>
      <c r="N28" s="115"/>
    </row>
    <row r="29" spans="2:14" s="203" customFormat="1" x14ac:dyDescent="0.25">
      <c r="B29" s="346" t="s">
        <v>103</v>
      </c>
      <c r="C29" s="136"/>
      <c r="D29" s="80"/>
      <c r="E29" s="85"/>
      <c r="F29" s="85"/>
      <c r="G29" s="85"/>
      <c r="H29" s="85"/>
      <c r="I29" s="85"/>
      <c r="J29" s="85"/>
      <c r="K29" s="85"/>
      <c r="L29" s="40"/>
      <c r="M29" s="179"/>
      <c r="N29" s="115"/>
    </row>
    <row r="30" spans="2:14" s="203" customFormat="1" x14ac:dyDescent="0.25">
      <c r="B30" s="145" t="s">
        <v>99</v>
      </c>
      <c r="C30" s="136" t="s">
        <v>96</v>
      </c>
      <c r="D30" s="379"/>
      <c r="E30" s="380"/>
      <c r="F30" s="380"/>
      <c r="G30" s="381">
        <f>G20</f>
        <v>0.47539999999999999</v>
      </c>
      <c r="H30" s="381">
        <f>H20</f>
        <v>0.61760000000000004</v>
      </c>
      <c r="I30" s="381">
        <f>H30</f>
        <v>0.61760000000000004</v>
      </c>
      <c r="J30" s="381">
        <f t="shared" ref="J30:K30" si="10">I30</f>
        <v>0.61760000000000004</v>
      </c>
      <c r="K30" s="381">
        <f t="shared" si="10"/>
        <v>0.61760000000000004</v>
      </c>
      <c r="L30" s="198" t="s">
        <v>159</v>
      </c>
      <c r="M30" s="179"/>
      <c r="N30" s="115"/>
    </row>
    <row r="31" spans="2:14" s="203" customFormat="1" x14ac:dyDescent="0.25">
      <c r="B31" s="145" t="s">
        <v>100</v>
      </c>
      <c r="C31" s="136" t="s">
        <v>96</v>
      </c>
      <c r="D31" s="379"/>
      <c r="E31" s="380"/>
      <c r="F31" s="380"/>
      <c r="G31" s="381">
        <f>G21</f>
        <v>0.47060000000000002</v>
      </c>
      <c r="H31" s="381">
        <f>H21</f>
        <v>0.59570000000000001</v>
      </c>
      <c r="I31" s="381">
        <f t="shared" ref="I31:K33" si="11">H31</f>
        <v>0.59570000000000001</v>
      </c>
      <c r="J31" s="381">
        <f t="shared" si="11"/>
        <v>0.59570000000000001</v>
      </c>
      <c r="K31" s="381">
        <f t="shared" si="11"/>
        <v>0.59570000000000001</v>
      </c>
      <c r="L31" s="198" t="s">
        <v>159</v>
      </c>
      <c r="M31" s="179"/>
      <c r="N31" s="115"/>
    </row>
    <row r="32" spans="2:14" s="203" customFormat="1" x14ac:dyDescent="0.25">
      <c r="B32" s="145" t="s">
        <v>101</v>
      </c>
      <c r="C32" s="136" t="s">
        <v>96</v>
      </c>
      <c r="D32" s="380"/>
      <c r="E32" s="380"/>
      <c r="F32" s="380"/>
      <c r="G32" s="381">
        <v>0.91020000000000001</v>
      </c>
      <c r="H32" s="381">
        <f>H22</f>
        <v>1.1588000000000001</v>
      </c>
      <c r="I32" s="381">
        <f t="shared" si="11"/>
        <v>1.1588000000000001</v>
      </c>
      <c r="J32" s="381">
        <f t="shared" si="11"/>
        <v>1.1588000000000001</v>
      </c>
      <c r="K32" s="381">
        <f t="shared" si="11"/>
        <v>1.1588000000000001</v>
      </c>
      <c r="L32" s="198" t="s">
        <v>159</v>
      </c>
      <c r="M32" s="40"/>
      <c r="N32" s="115"/>
    </row>
    <row r="33" spans="2:14" s="203" customFormat="1" x14ac:dyDescent="0.25">
      <c r="B33" s="145" t="s">
        <v>102</v>
      </c>
      <c r="C33" s="136" t="s">
        <v>96</v>
      </c>
      <c r="D33" s="377"/>
      <c r="E33" s="377"/>
      <c r="F33" s="377"/>
      <c r="G33" s="378">
        <v>0.11890000000000001</v>
      </c>
      <c r="H33" s="378">
        <f>H23</f>
        <v>0.1007</v>
      </c>
      <c r="I33" s="381">
        <f t="shared" si="11"/>
        <v>0.1007</v>
      </c>
      <c r="J33" s="381">
        <f t="shared" si="11"/>
        <v>0.1007</v>
      </c>
      <c r="K33" s="381">
        <f t="shared" si="11"/>
        <v>0.1007</v>
      </c>
      <c r="L33" s="198" t="s">
        <v>159</v>
      </c>
      <c r="M33" s="320"/>
      <c r="N33" s="348" t="s">
        <v>75</v>
      </c>
    </row>
    <row r="34" spans="2:14" ht="12" x14ac:dyDescent="0.25">
      <c r="B34" s="14" t="s">
        <v>7</v>
      </c>
      <c r="C34" s="103"/>
      <c r="D34" s="99"/>
      <c r="E34" s="99"/>
      <c r="F34" s="99"/>
      <c r="G34" s="100"/>
      <c r="H34" s="100"/>
      <c r="I34" s="100"/>
      <c r="J34" s="100"/>
      <c r="K34" s="100"/>
      <c r="L34" s="189"/>
      <c r="M34" s="189"/>
      <c r="N34" s="189"/>
    </row>
    <row r="35" spans="2:14" x14ac:dyDescent="0.25">
      <c r="B35" s="5" t="s">
        <v>28</v>
      </c>
      <c r="C35" s="329" t="s">
        <v>3</v>
      </c>
      <c r="D35" s="92">
        <v>1</v>
      </c>
      <c r="E35" s="92">
        <f>D35</f>
        <v>1</v>
      </c>
      <c r="F35" s="92">
        <f t="shared" ref="F35:K35" si="12">E35</f>
        <v>1</v>
      </c>
      <c r="G35" s="92">
        <f t="shared" si="12"/>
        <v>1</v>
      </c>
      <c r="H35" s="92">
        <f t="shared" si="12"/>
        <v>1</v>
      </c>
      <c r="I35" s="92">
        <f t="shared" si="12"/>
        <v>1</v>
      </c>
      <c r="J35" s="92">
        <f t="shared" si="12"/>
        <v>1</v>
      </c>
      <c r="K35" s="92">
        <f t="shared" si="12"/>
        <v>1</v>
      </c>
      <c r="L35" s="92"/>
      <c r="M35" s="24"/>
      <c r="N35" s="204" t="s">
        <v>75</v>
      </c>
    </row>
    <row r="36" spans="2:14" ht="12" thickBot="1" x14ac:dyDescent="0.3">
      <c r="B36" s="11" t="s">
        <v>104</v>
      </c>
      <c r="C36" s="330" t="s">
        <v>3</v>
      </c>
      <c r="D36" s="93">
        <v>1</v>
      </c>
      <c r="E36" s="93">
        <v>1</v>
      </c>
      <c r="F36" s="93">
        <v>1</v>
      </c>
      <c r="G36" s="93">
        <v>0.9</v>
      </c>
      <c r="H36" s="93">
        <v>0.9</v>
      </c>
      <c r="I36" s="93">
        <v>0.9</v>
      </c>
      <c r="J36" s="93">
        <v>0.9</v>
      </c>
      <c r="K36" s="93">
        <v>0.9</v>
      </c>
      <c r="L36" s="93" t="s">
        <v>161</v>
      </c>
      <c r="M36" s="31"/>
      <c r="N36" s="205" t="s">
        <v>75</v>
      </c>
    </row>
    <row r="37" spans="2:14" ht="12" thickBot="1" x14ac:dyDescent="0.3"/>
    <row r="38" spans="2:14" x14ac:dyDescent="0.25">
      <c r="B38" s="190" t="s">
        <v>14</v>
      </c>
      <c r="C38" s="149"/>
      <c r="D38" s="191"/>
      <c r="E38" s="191"/>
      <c r="F38" s="191"/>
      <c r="G38" s="192"/>
      <c r="H38" s="192"/>
      <c r="I38" s="192"/>
      <c r="J38" s="192"/>
      <c r="K38" s="193"/>
    </row>
    <row r="39" spans="2:14" x14ac:dyDescent="0.25">
      <c r="B39" s="317" t="s">
        <v>4</v>
      </c>
      <c r="C39" s="318"/>
      <c r="D39" s="318"/>
      <c r="E39" s="318">
        <v>0</v>
      </c>
      <c r="F39" s="318">
        <v>1</v>
      </c>
      <c r="G39" s="318">
        <v>2</v>
      </c>
      <c r="H39" s="318">
        <v>3</v>
      </c>
      <c r="I39" s="318">
        <v>4</v>
      </c>
      <c r="J39" s="318">
        <v>5</v>
      </c>
      <c r="K39" s="134">
        <v>6</v>
      </c>
    </row>
    <row r="40" spans="2:14" x14ac:dyDescent="0.25">
      <c r="B40" s="150"/>
      <c r="C40" s="318" t="s">
        <v>2</v>
      </c>
      <c r="D40" s="318">
        <v>2018</v>
      </c>
      <c r="E40" s="318">
        <f t="shared" ref="E40" si="13">D40+1</f>
        <v>2019</v>
      </c>
      <c r="F40" s="318">
        <f t="shared" ref="F40" si="14">E40+1</f>
        <v>2020</v>
      </c>
      <c r="G40" s="318">
        <f t="shared" ref="G40" si="15">F40+1</f>
        <v>2021</v>
      </c>
      <c r="H40" s="318">
        <f t="shared" ref="H40" si="16">G40+1</f>
        <v>2022</v>
      </c>
      <c r="I40" s="318">
        <f t="shared" ref="I40" si="17">H40+1</f>
        <v>2023</v>
      </c>
      <c r="J40" s="318">
        <f t="shared" ref="J40" si="18">I40+1</f>
        <v>2024</v>
      </c>
      <c r="K40" s="134">
        <f t="shared" ref="K40" si="19">J40+1</f>
        <v>2025</v>
      </c>
    </row>
    <row r="41" spans="2:14" x14ac:dyDescent="0.25">
      <c r="B41" s="108" t="s">
        <v>69</v>
      </c>
      <c r="C41" s="147"/>
      <c r="D41" s="148"/>
      <c r="E41" s="148"/>
      <c r="F41" s="148"/>
      <c r="G41" s="148"/>
      <c r="H41" s="148"/>
      <c r="I41" s="148"/>
      <c r="J41" s="148"/>
      <c r="K41" s="151"/>
    </row>
    <row r="42" spans="2:14" x14ac:dyDescent="0.25">
      <c r="B42" s="32" t="s">
        <v>110</v>
      </c>
      <c r="C42" s="65" t="s">
        <v>16</v>
      </c>
      <c r="D42" s="52">
        <f t="shared" ref="D42:K42" si="20">(D15*D20)+(D16*D21)+(D17*D22)+(D18*D23)</f>
        <v>0</v>
      </c>
      <c r="E42" s="52">
        <f t="shared" si="20"/>
        <v>0</v>
      </c>
      <c r="F42" s="52">
        <f t="shared" si="20"/>
        <v>0</v>
      </c>
      <c r="G42" s="52">
        <f t="shared" si="20"/>
        <v>14675.423774954626</v>
      </c>
      <c r="H42" s="52">
        <f t="shared" si="20"/>
        <v>20125.588021778582</v>
      </c>
      <c r="I42" s="52">
        <f t="shared" si="20"/>
        <v>22138.146823956442</v>
      </c>
      <c r="J42" s="52">
        <f t="shared" si="20"/>
        <v>27443.983666061704</v>
      </c>
      <c r="K42" s="61">
        <f t="shared" si="20"/>
        <v>31415.518974941835</v>
      </c>
    </row>
    <row r="43" spans="2:14" x14ac:dyDescent="0.25">
      <c r="B43" s="145" t="s">
        <v>111</v>
      </c>
      <c r="C43" s="136" t="s">
        <v>16</v>
      </c>
      <c r="D43" s="324">
        <f t="shared" ref="D43:K43" si="21">D25*D30+D26*D31+D27*D32+D28*D33</f>
        <v>0</v>
      </c>
      <c r="E43" s="324">
        <f t="shared" si="21"/>
        <v>0</v>
      </c>
      <c r="F43" s="324">
        <f t="shared" si="21"/>
        <v>0</v>
      </c>
      <c r="G43" s="324">
        <f t="shared" si="21"/>
        <v>18344.279718693284</v>
      </c>
      <c r="H43" s="324">
        <f t="shared" si="21"/>
        <v>32671.409126263938</v>
      </c>
      <c r="I43" s="324">
        <f t="shared" si="21"/>
        <v>46673.44160894848</v>
      </c>
      <c r="J43" s="324">
        <f t="shared" si="21"/>
        <v>66676.34515564068</v>
      </c>
      <c r="K43" s="325">
        <f t="shared" si="21"/>
        <v>95251.921650915276</v>
      </c>
      <c r="M43" s="135"/>
    </row>
    <row r="44" spans="2:14" ht="12" x14ac:dyDescent="0.3">
      <c r="B44" s="23" t="s">
        <v>112</v>
      </c>
      <c r="C44" s="76" t="s">
        <v>16</v>
      </c>
      <c r="D44" s="55">
        <f t="shared" ref="D44:K44" si="22">D43-D42</f>
        <v>0</v>
      </c>
      <c r="E44" s="55">
        <f t="shared" si="22"/>
        <v>0</v>
      </c>
      <c r="F44" s="55">
        <f t="shared" si="22"/>
        <v>0</v>
      </c>
      <c r="G44" s="55">
        <f t="shared" si="22"/>
        <v>3668.8559437386575</v>
      </c>
      <c r="H44" s="55">
        <f t="shared" si="22"/>
        <v>12545.821104485356</v>
      </c>
      <c r="I44" s="55">
        <f t="shared" si="22"/>
        <v>24535.294784992038</v>
      </c>
      <c r="J44" s="55">
        <f t="shared" si="22"/>
        <v>39232.36148957898</v>
      </c>
      <c r="K44" s="62">
        <f t="shared" si="22"/>
        <v>63836.402675973441</v>
      </c>
    </row>
    <row r="45" spans="2:14" x14ac:dyDescent="0.25">
      <c r="B45" s="10" t="s">
        <v>13</v>
      </c>
      <c r="C45" s="77"/>
      <c r="D45" s="12"/>
      <c r="E45" s="12"/>
      <c r="F45" s="12"/>
      <c r="G45" s="12"/>
      <c r="H45" s="12"/>
      <c r="I45" s="12"/>
      <c r="J45" s="12"/>
      <c r="K45" s="13"/>
    </row>
    <row r="46" spans="2:14" x14ac:dyDescent="0.25">
      <c r="B46" s="5" t="s">
        <v>28</v>
      </c>
      <c r="C46" s="78" t="s">
        <v>3</v>
      </c>
      <c r="D46" s="70">
        <f t="shared" ref="D46:K47" si="23">D35</f>
        <v>1</v>
      </c>
      <c r="E46" s="70">
        <f t="shared" si="23"/>
        <v>1</v>
      </c>
      <c r="F46" s="70">
        <f t="shared" si="23"/>
        <v>1</v>
      </c>
      <c r="G46" s="70">
        <f t="shared" si="23"/>
        <v>1</v>
      </c>
      <c r="H46" s="70">
        <f t="shared" si="23"/>
        <v>1</v>
      </c>
      <c r="I46" s="70">
        <f t="shared" si="23"/>
        <v>1</v>
      </c>
      <c r="J46" s="70">
        <f t="shared" si="23"/>
        <v>1</v>
      </c>
      <c r="K46" s="71">
        <f t="shared" si="23"/>
        <v>1</v>
      </c>
    </row>
    <row r="47" spans="2:14" x14ac:dyDescent="0.25">
      <c r="B47" s="5" t="s">
        <v>9</v>
      </c>
      <c r="C47" s="78" t="s">
        <v>3</v>
      </c>
      <c r="D47" s="70">
        <f t="shared" si="23"/>
        <v>1</v>
      </c>
      <c r="E47" s="70">
        <f t="shared" si="23"/>
        <v>1</v>
      </c>
      <c r="F47" s="70">
        <f t="shared" si="23"/>
        <v>1</v>
      </c>
      <c r="G47" s="70">
        <f t="shared" si="23"/>
        <v>0.9</v>
      </c>
      <c r="H47" s="70">
        <f t="shared" si="23"/>
        <v>0.9</v>
      </c>
      <c r="I47" s="70">
        <f t="shared" si="23"/>
        <v>0.9</v>
      </c>
      <c r="J47" s="70">
        <f t="shared" si="23"/>
        <v>0.9</v>
      </c>
      <c r="K47" s="71">
        <f t="shared" si="23"/>
        <v>0.9</v>
      </c>
    </row>
    <row r="48" spans="2:14" x14ac:dyDescent="0.25">
      <c r="B48" s="10" t="s">
        <v>8</v>
      </c>
      <c r="C48" s="77"/>
      <c r="D48" s="12"/>
      <c r="E48" s="12"/>
      <c r="F48" s="12"/>
      <c r="G48" s="12"/>
      <c r="H48" s="12"/>
      <c r="I48" s="12"/>
      <c r="J48" s="12"/>
      <c r="K48" s="13"/>
    </row>
    <row r="49" spans="1:14" x14ac:dyDescent="0.25">
      <c r="B49" s="5" t="s">
        <v>12</v>
      </c>
      <c r="C49" s="78" t="s">
        <v>1</v>
      </c>
      <c r="D49" s="73">
        <f>D44*D46*D47</f>
        <v>0</v>
      </c>
      <c r="E49" s="73">
        <f t="shared" ref="E49:K49" si="24">E44*E46*E47</f>
        <v>0</v>
      </c>
      <c r="F49" s="73">
        <f t="shared" si="24"/>
        <v>0</v>
      </c>
      <c r="G49" s="73">
        <f t="shared" si="24"/>
        <v>3301.9703493647917</v>
      </c>
      <c r="H49" s="73">
        <f t="shared" si="24"/>
        <v>11291.238994036821</v>
      </c>
      <c r="I49" s="73">
        <f t="shared" si="24"/>
        <v>22081.765306492834</v>
      </c>
      <c r="J49" s="73">
        <f t="shared" si="24"/>
        <v>35309.125340621082</v>
      </c>
      <c r="K49" s="74">
        <f t="shared" si="24"/>
        <v>57452.762408376097</v>
      </c>
    </row>
    <row r="50" spans="1:14" ht="12" thickBot="1" x14ac:dyDescent="0.3">
      <c r="B50" s="152" t="s">
        <v>12</v>
      </c>
      <c r="C50" s="153" t="s">
        <v>1</v>
      </c>
      <c r="D50" s="154">
        <f>D49</f>
        <v>0</v>
      </c>
      <c r="E50" s="154">
        <f t="shared" ref="E50:K50" si="25">E49</f>
        <v>0</v>
      </c>
      <c r="F50" s="154">
        <f t="shared" si="25"/>
        <v>0</v>
      </c>
      <c r="G50" s="154">
        <f t="shared" si="25"/>
        <v>3301.9703493647917</v>
      </c>
      <c r="H50" s="154">
        <f t="shared" si="25"/>
        <v>11291.238994036821</v>
      </c>
      <c r="I50" s="154">
        <f t="shared" si="25"/>
        <v>22081.765306492834</v>
      </c>
      <c r="J50" s="154">
        <f t="shared" si="25"/>
        <v>35309.125340621082</v>
      </c>
      <c r="K50" s="155">
        <f t="shared" si="25"/>
        <v>57452.762408376097</v>
      </c>
    </row>
    <row r="51" spans="1:14" x14ac:dyDescent="0.25">
      <c r="B51" s="87"/>
      <c r="C51" s="88"/>
      <c r="D51" s="82"/>
      <c r="E51" s="82"/>
      <c r="F51" s="82"/>
      <c r="G51" s="82"/>
      <c r="H51" s="82"/>
      <c r="I51" s="82"/>
      <c r="J51" s="82"/>
      <c r="K51" s="82"/>
      <c r="L51" s="207"/>
    </row>
    <row r="52" spans="1:14" x14ac:dyDescent="0.25">
      <c r="B52" s="87"/>
      <c r="C52" s="88"/>
      <c r="D52" s="82"/>
      <c r="E52" s="82"/>
      <c r="F52" s="82"/>
      <c r="G52" s="82"/>
      <c r="H52" s="82"/>
      <c r="I52" s="82"/>
      <c r="J52" s="82"/>
      <c r="K52" s="82"/>
      <c r="L52" s="207"/>
    </row>
    <row r="53" spans="1:14" ht="12" thickBot="1" x14ac:dyDescent="0.3">
      <c r="B53" s="87"/>
      <c r="C53" s="88"/>
      <c r="D53" s="82"/>
      <c r="E53" s="82"/>
      <c r="F53" s="82"/>
      <c r="G53" s="82"/>
      <c r="H53" s="82"/>
      <c r="I53" s="82"/>
      <c r="J53" s="82"/>
      <c r="K53" s="82"/>
      <c r="L53" s="207"/>
    </row>
    <row r="54" spans="1:14" x14ac:dyDescent="0.25">
      <c r="B54" s="434" t="s">
        <v>174</v>
      </c>
      <c r="C54" s="435"/>
      <c r="D54" s="435"/>
      <c r="E54" s="435"/>
      <c r="F54" s="435"/>
      <c r="G54" s="435"/>
      <c r="H54" s="435"/>
      <c r="I54" s="435"/>
      <c r="J54" s="435"/>
      <c r="K54" s="436"/>
      <c r="L54" s="207"/>
    </row>
    <row r="55" spans="1:14" x14ac:dyDescent="0.25">
      <c r="B55" s="424" t="s">
        <v>169</v>
      </c>
      <c r="C55" s="425"/>
      <c r="D55" s="425"/>
      <c r="E55" s="425"/>
      <c r="F55" s="425"/>
      <c r="G55" s="425"/>
      <c r="H55" s="425"/>
      <c r="I55" s="425"/>
      <c r="J55" s="425"/>
      <c r="K55" s="426"/>
      <c r="L55" s="207"/>
    </row>
    <row r="56" spans="1:14" ht="47.5" customHeight="1" x14ac:dyDescent="0.25">
      <c r="B56" s="427" t="s">
        <v>252</v>
      </c>
      <c r="C56" s="428"/>
      <c r="D56" s="428"/>
      <c r="E56" s="428"/>
      <c r="F56" s="428"/>
      <c r="G56" s="428"/>
      <c r="H56" s="428"/>
      <c r="I56" s="428"/>
      <c r="J56" s="428"/>
      <c r="K56" s="429"/>
      <c r="L56" s="207"/>
    </row>
    <row r="57" spans="1:14" x14ac:dyDescent="0.25">
      <c r="B57" s="424" t="s">
        <v>170</v>
      </c>
      <c r="C57" s="425"/>
      <c r="D57" s="425"/>
      <c r="E57" s="425"/>
      <c r="F57" s="425"/>
      <c r="G57" s="425"/>
      <c r="H57" s="425"/>
      <c r="I57" s="425"/>
      <c r="J57" s="425"/>
      <c r="K57" s="426"/>
      <c r="L57" s="207"/>
    </row>
    <row r="58" spans="1:14" ht="40.5" customHeight="1" x14ac:dyDescent="0.25">
      <c r="B58" s="427" t="s">
        <v>197</v>
      </c>
      <c r="C58" s="428"/>
      <c r="D58" s="428"/>
      <c r="E58" s="428"/>
      <c r="F58" s="428"/>
      <c r="G58" s="428"/>
      <c r="H58" s="428"/>
      <c r="I58" s="428"/>
      <c r="J58" s="428"/>
      <c r="K58" s="429"/>
      <c r="L58" s="207"/>
    </row>
    <row r="59" spans="1:14" x14ac:dyDescent="0.25">
      <c r="B59" s="424" t="s">
        <v>171</v>
      </c>
      <c r="C59" s="425"/>
      <c r="D59" s="425"/>
      <c r="E59" s="425"/>
      <c r="F59" s="425"/>
      <c r="G59" s="425"/>
      <c r="H59" s="425"/>
      <c r="I59" s="425"/>
      <c r="J59" s="425"/>
      <c r="K59" s="426"/>
      <c r="L59" s="207"/>
    </row>
    <row r="60" spans="1:14" ht="26.4" customHeight="1" thickBot="1" x14ac:dyDescent="0.3">
      <c r="B60" s="421" t="s">
        <v>175</v>
      </c>
      <c r="C60" s="422"/>
      <c r="D60" s="422"/>
      <c r="E60" s="422"/>
      <c r="F60" s="422"/>
      <c r="G60" s="422"/>
      <c r="H60" s="422"/>
      <c r="I60" s="422"/>
      <c r="J60" s="422"/>
      <c r="K60" s="423"/>
      <c r="L60" s="207"/>
    </row>
    <row r="61" spans="1:14" ht="12" thickBot="1" x14ac:dyDescent="0.3">
      <c r="B61" s="188"/>
      <c r="D61" s="186"/>
      <c r="E61" s="186"/>
      <c r="F61" s="186"/>
    </row>
    <row r="62" spans="1:14" ht="14.4" customHeight="1" x14ac:dyDescent="0.25">
      <c r="B62" s="432" t="s">
        <v>5</v>
      </c>
      <c r="C62" s="433"/>
      <c r="D62" s="433"/>
      <c r="E62" s="433"/>
      <c r="F62" s="433"/>
      <c r="G62" s="433"/>
      <c r="H62" s="433"/>
      <c r="I62" s="433"/>
      <c r="J62" s="433"/>
      <c r="K62" s="433"/>
      <c r="L62" s="124"/>
      <c r="M62" s="124"/>
      <c r="N62" s="133"/>
    </row>
    <row r="63" spans="1:14" x14ac:dyDescent="0.25">
      <c r="B63" s="430"/>
      <c r="C63" s="431"/>
      <c r="D63" s="318">
        <v>2018</v>
      </c>
      <c r="E63" s="318">
        <f>D63+1</f>
        <v>2019</v>
      </c>
      <c r="F63" s="318">
        <f t="shared" ref="F63" si="26">E63+1</f>
        <v>2020</v>
      </c>
      <c r="G63" s="318">
        <f t="shared" ref="G63" si="27">F63+1</f>
        <v>2021</v>
      </c>
      <c r="H63" s="318">
        <f t="shared" ref="H63" si="28">G63+1</f>
        <v>2022</v>
      </c>
      <c r="I63" s="318">
        <f t="shared" ref="I63" si="29">H63+1</f>
        <v>2023</v>
      </c>
      <c r="J63" s="318">
        <f t="shared" ref="J63" si="30">I63+1</f>
        <v>2024</v>
      </c>
      <c r="K63" s="318">
        <f t="shared" ref="K63" si="31">J63+1</f>
        <v>2025</v>
      </c>
      <c r="L63" s="318" t="s">
        <v>17</v>
      </c>
      <c r="M63" s="318" t="s">
        <v>21</v>
      </c>
      <c r="N63" s="134" t="s">
        <v>74</v>
      </c>
    </row>
    <row r="64" spans="1:14" x14ac:dyDescent="0.25">
      <c r="A64" s="197" t="s">
        <v>39</v>
      </c>
      <c r="B64" s="108" t="s">
        <v>113</v>
      </c>
      <c r="C64" s="98" t="s">
        <v>2</v>
      </c>
      <c r="D64" s="99"/>
      <c r="E64" s="99"/>
      <c r="F64" s="99"/>
      <c r="G64" s="100"/>
      <c r="H64" s="100"/>
      <c r="I64" s="100"/>
      <c r="J64" s="100"/>
      <c r="K64" s="100"/>
      <c r="L64" s="99"/>
      <c r="M64" s="99"/>
      <c r="N64" s="110"/>
    </row>
    <row r="65" spans="1:15" x14ac:dyDescent="0.25">
      <c r="A65" s="197"/>
      <c r="B65" s="144" t="s">
        <v>106</v>
      </c>
      <c r="C65" s="65"/>
      <c r="D65" s="19"/>
      <c r="E65" s="19"/>
      <c r="F65" s="19"/>
      <c r="G65" s="43"/>
      <c r="H65" s="43"/>
      <c r="I65" s="43"/>
      <c r="J65" s="43"/>
      <c r="K65" s="43"/>
      <c r="L65" s="19"/>
      <c r="M65" s="19"/>
      <c r="N65" s="41"/>
    </row>
    <row r="66" spans="1:15" x14ac:dyDescent="0.25">
      <c r="B66" s="32" t="s">
        <v>99</v>
      </c>
      <c r="C66" s="65" t="s">
        <v>81</v>
      </c>
      <c r="D66" s="42">
        <f t="shared" ref="D66:K68" si="32">D15</f>
        <v>0</v>
      </c>
      <c r="E66" s="42">
        <f t="shared" si="32"/>
        <v>1896.5517241379307</v>
      </c>
      <c r="F66" s="42">
        <f t="shared" si="32"/>
        <v>2844.8275862068958</v>
      </c>
      <c r="G66" s="42">
        <f t="shared" si="32"/>
        <v>3793.1034482758614</v>
      </c>
      <c r="H66" s="42">
        <f t="shared" si="32"/>
        <v>4172.4137931034475</v>
      </c>
      <c r="I66" s="42">
        <f t="shared" si="32"/>
        <v>4589.6551724137926</v>
      </c>
      <c r="J66" s="42">
        <f t="shared" si="32"/>
        <v>5689.6551724137917</v>
      </c>
      <c r="K66" s="42">
        <f t="shared" si="32"/>
        <v>6513.0293110793</v>
      </c>
      <c r="L66" s="198" t="s">
        <v>105</v>
      </c>
      <c r="M66" s="19"/>
      <c r="N66" s="199"/>
    </row>
    <row r="67" spans="1:15" x14ac:dyDescent="0.25">
      <c r="B67" s="32" t="s">
        <v>100</v>
      </c>
      <c r="C67" s="65" t="s">
        <v>81</v>
      </c>
      <c r="D67" s="42">
        <f t="shared" si="32"/>
        <v>0</v>
      </c>
      <c r="E67" s="42">
        <f t="shared" si="32"/>
        <v>7500</v>
      </c>
      <c r="F67" s="42">
        <f t="shared" si="32"/>
        <v>11250</v>
      </c>
      <c r="G67" s="42">
        <f t="shared" si="32"/>
        <v>15000</v>
      </c>
      <c r="H67" s="42">
        <f t="shared" si="32"/>
        <v>16500</v>
      </c>
      <c r="I67" s="42">
        <f t="shared" si="32"/>
        <v>18150</v>
      </c>
      <c r="J67" s="42">
        <f t="shared" si="32"/>
        <v>22500</v>
      </c>
      <c r="K67" s="42">
        <f t="shared" si="32"/>
        <v>25756.070457449965</v>
      </c>
      <c r="L67" s="198" t="s">
        <v>105</v>
      </c>
      <c r="M67" s="19"/>
      <c r="N67" s="199"/>
    </row>
    <row r="68" spans="1:15" x14ac:dyDescent="0.25">
      <c r="B68" s="32" t="s">
        <v>101</v>
      </c>
      <c r="C68" s="65" t="s">
        <v>81</v>
      </c>
      <c r="D68" s="42">
        <f t="shared" si="32"/>
        <v>0</v>
      </c>
      <c r="E68" s="42">
        <f t="shared" si="32"/>
        <v>2699.6370235934664</v>
      </c>
      <c r="F68" s="42">
        <f t="shared" si="32"/>
        <v>4049.4555353901997</v>
      </c>
      <c r="G68" s="42">
        <f t="shared" si="32"/>
        <v>5399.2740471869329</v>
      </c>
      <c r="H68" s="42">
        <f t="shared" si="32"/>
        <v>5939.2014519056256</v>
      </c>
      <c r="I68" s="42">
        <f t="shared" si="32"/>
        <v>6533.1215970961885</v>
      </c>
      <c r="J68" s="42">
        <f t="shared" si="32"/>
        <v>8098.9110707803993</v>
      </c>
      <c r="K68" s="42">
        <f t="shared" si="32"/>
        <v>9270.9388518951782</v>
      </c>
      <c r="L68" s="198" t="s">
        <v>105</v>
      </c>
      <c r="M68" s="19"/>
      <c r="N68" s="199"/>
    </row>
    <row r="69" spans="1:15" x14ac:dyDescent="0.25">
      <c r="B69" s="32"/>
      <c r="C69" s="65"/>
      <c r="D69" s="42"/>
      <c r="E69" s="42"/>
      <c r="F69" s="42"/>
      <c r="G69" s="42"/>
      <c r="H69" s="42"/>
      <c r="I69" s="42"/>
      <c r="J69" s="42"/>
      <c r="K69" s="42"/>
      <c r="L69" s="198"/>
      <c r="M69" s="19"/>
      <c r="N69" s="199"/>
    </row>
    <row r="70" spans="1:15" x14ac:dyDescent="0.25">
      <c r="B70" s="144" t="s">
        <v>219</v>
      </c>
      <c r="C70" s="65"/>
      <c r="D70" s="42"/>
      <c r="E70" s="42"/>
      <c r="F70" s="42"/>
      <c r="G70" s="42"/>
      <c r="H70" s="42"/>
      <c r="I70" s="42"/>
      <c r="J70" s="42"/>
      <c r="K70" s="42"/>
      <c r="L70" s="198"/>
      <c r="M70" s="19"/>
      <c r="N70" s="199"/>
    </row>
    <row r="71" spans="1:15" ht="34.5" x14ac:dyDescent="0.25">
      <c r="B71" s="32" t="s">
        <v>99</v>
      </c>
      <c r="C71" s="65" t="s">
        <v>3</v>
      </c>
      <c r="D71" s="375"/>
      <c r="E71" s="375"/>
      <c r="F71" s="375"/>
      <c r="G71" s="375"/>
      <c r="H71" s="375"/>
      <c r="I71" s="375"/>
      <c r="J71" s="375"/>
      <c r="K71" s="375"/>
      <c r="L71" s="349" t="s">
        <v>220</v>
      </c>
      <c r="M71" s="19"/>
      <c r="N71" s="199"/>
    </row>
    <row r="72" spans="1:15" ht="34.5" x14ac:dyDescent="0.25">
      <c r="B72" s="32" t="s">
        <v>100</v>
      </c>
      <c r="C72" s="65" t="s">
        <v>3</v>
      </c>
      <c r="D72" s="375"/>
      <c r="E72" s="375"/>
      <c r="F72" s="375"/>
      <c r="G72" s="375"/>
      <c r="H72" s="375"/>
      <c r="I72" s="375"/>
      <c r="J72" s="375"/>
      <c r="K72" s="375"/>
      <c r="L72" s="349" t="s">
        <v>220</v>
      </c>
      <c r="M72" s="19"/>
      <c r="N72" s="199"/>
    </row>
    <row r="73" spans="1:15" ht="34.5" x14ac:dyDescent="0.25">
      <c r="B73" s="32" t="s">
        <v>101</v>
      </c>
      <c r="C73" s="65" t="s">
        <v>3</v>
      </c>
      <c r="D73" s="375"/>
      <c r="E73" s="375"/>
      <c r="F73" s="375"/>
      <c r="G73" s="375"/>
      <c r="H73" s="375"/>
      <c r="I73" s="375"/>
      <c r="J73" s="375"/>
      <c r="K73" s="375"/>
      <c r="L73" s="349" t="s">
        <v>220</v>
      </c>
      <c r="M73" s="19"/>
      <c r="N73" s="199"/>
    </row>
    <row r="74" spans="1:15" x14ac:dyDescent="0.25">
      <c r="B74" s="32"/>
      <c r="C74" s="65"/>
      <c r="D74" s="375"/>
      <c r="E74" s="375"/>
      <c r="F74" s="375"/>
      <c r="G74" s="375"/>
      <c r="H74" s="375"/>
      <c r="I74" s="375"/>
      <c r="J74" s="375"/>
      <c r="K74" s="375"/>
      <c r="L74" s="350"/>
      <c r="M74" s="19"/>
      <c r="N74" s="199"/>
    </row>
    <row r="75" spans="1:15" x14ac:dyDescent="0.25">
      <c r="B75" s="144" t="s">
        <v>113</v>
      </c>
      <c r="C75" s="65"/>
      <c r="D75" s="374"/>
      <c r="E75" s="375"/>
      <c r="F75" s="375"/>
      <c r="G75" s="375"/>
      <c r="H75" s="375"/>
      <c r="I75" s="375"/>
      <c r="J75" s="375"/>
      <c r="K75" s="375"/>
      <c r="L75" s="40"/>
      <c r="M75" s="19"/>
      <c r="N75" s="199"/>
    </row>
    <row r="76" spans="1:15" ht="81.5" x14ac:dyDescent="0.3">
      <c r="B76" s="32" t="s">
        <v>99</v>
      </c>
      <c r="C76" s="65" t="s">
        <v>96</v>
      </c>
      <c r="D76" s="374"/>
      <c r="E76" s="375"/>
      <c r="F76" s="375"/>
      <c r="G76" s="389"/>
      <c r="H76" s="389"/>
      <c r="I76" s="389"/>
      <c r="J76" s="389"/>
      <c r="K76" s="389"/>
      <c r="L76" s="200" t="s">
        <v>217</v>
      </c>
      <c r="M76" s="361" t="s">
        <v>222</v>
      </c>
      <c r="N76" s="199"/>
    </row>
    <row r="77" spans="1:15" x14ac:dyDescent="0.25">
      <c r="B77" s="32" t="s">
        <v>100</v>
      </c>
      <c r="C77" s="65" t="s">
        <v>96</v>
      </c>
      <c r="D77" s="374"/>
      <c r="E77" s="375"/>
      <c r="F77" s="375"/>
      <c r="G77" s="389"/>
      <c r="H77" s="389"/>
      <c r="I77" s="389"/>
      <c r="J77" s="389"/>
      <c r="K77" s="389"/>
      <c r="L77" s="198" t="s">
        <v>159</v>
      </c>
      <c r="M77" s="19"/>
      <c r="N77" s="199"/>
    </row>
    <row r="78" spans="1:15" x14ac:dyDescent="0.25">
      <c r="B78" s="32" t="s">
        <v>101</v>
      </c>
      <c r="C78" s="65" t="s">
        <v>96</v>
      </c>
      <c r="D78" s="375"/>
      <c r="E78" s="375"/>
      <c r="F78" s="375"/>
      <c r="G78" s="389"/>
      <c r="H78" s="389"/>
      <c r="I78" s="389"/>
      <c r="J78" s="389"/>
      <c r="K78" s="389"/>
      <c r="L78" s="198" t="s">
        <v>159</v>
      </c>
      <c r="M78" s="101"/>
      <c r="N78" s="199"/>
    </row>
    <row r="79" spans="1:15" x14ac:dyDescent="0.25">
      <c r="A79" s="203"/>
      <c r="B79" s="346" t="s">
        <v>107</v>
      </c>
      <c r="C79" s="136"/>
      <c r="D79" s="179"/>
      <c r="E79" s="179"/>
      <c r="F79" s="179"/>
      <c r="G79" s="347"/>
      <c r="H79" s="347"/>
      <c r="I79" s="347"/>
      <c r="J79" s="347"/>
      <c r="K79" s="347"/>
      <c r="L79" s="198"/>
      <c r="M79" s="40"/>
      <c r="N79" s="115"/>
      <c r="O79" s="351"/>
    </row>
    <row r="80" spans="1:15" x14ac:dyDescent="0.25">
      <c r="A80" s="203"/>
      <c r="B80" s="145" t="s">
        <v>99</v>
      </c>
      <c r="C80" s="136" t="s">
        <v>81</v>
      </c>
      <c r="D80" s="85">
        <f t="shared" ref="D80:K82" si="33">D25</f>
        <v>0</v>
      </c>
      <c r="E80" s="85">
        <f t="shared" si="33"/>
        <v>1896.5517241379307</v>
      </c>
      <c r="F80" s="85">
        <f t="shared" si="33"/>
        <v>3318.9655172413786</v>
      </c>
      <c r="G80" s="85">
        <f t="shared" si="33"/>
        <v>4741.379310344827</v>
      </c>
      <c r="H80" s="85">
        <f t="shared" si="33"/>
        <v>6773.3990147783243</v>
      </c>
      <c r="I80" s="85">
        <f t="shared" si="33"/>
        <v>9676.2843068261773</v>
      </c>
      <c r="J80" s="85">
        <f t="shared" si="33"/>
        <v>13823.263295465969</v>
      </c>
      <c r="K80" s="85">
        <f t="shared" si="33"/>
        <v>19747.518993522812</v>
      </c>
      <c r="L80" s="198" t="s">
        <v>105</v>
      </c>
      <c r="M80" s="40"/>
      <c r="N80" s="115"/>
      <c r="O80" s="351"/>
    </row>
    <row r="81" spans="1:15" x14ac:dyDescent="0.25">
      <c r="A81" s="203"/>
      <c r="B81" s="145" t="s">
        <v>100</v>
      </c>
      <c r="C81" s="136" t="s">
        <v>81</v>
      </c>
      <c r="D81" s="85">
        <f t="shared" si="33"/>
        <v>0</v>
      </c>
      <c r="E81" s="85">
        <f t="shared" si="33"/>
        <v>7500</v>
      </c>
      <c r="F81" s="85">
        <f t="shared" si="33"/>
        <v>13125</v>
      </c>
      <c r="G81" s="85">
        <f t="shared" si="33"/>
        <v>18750</v>
      </c>
      <c r="H81" s="85">
        <f t="shared" si="33"/>
        <v>26785.714285714286</v>
      </c>
      <c r="I81" s="85">
        <f t="shared" si="33"/>
        <v>38265.306122448979</v>
      </c>
      <c r="J81" s="85">
        <f t="shared" si="33"/>
        <v>54664.723032069975</v>
      </c>
      <c r="K81" s="85">
        <f t="shared" si="33"/>
        <v>78092.46147438568</v>
      </c>
      <c r="L81" s="198" t="s">
        <v>105</v>
      </c>
      <c r="M81" s="40"/>
      <c r="N81" s="115"/>
      <c r="O81" s="351"/>
    </row>
    <row r="82" spans="1:15" x14ac:dyDescent="0.25">
      <c r="A82" s="203"/>
      <c r="B82" s="145" t="s">
        <v>101</v>
      </c>
      <c r="C82" s="136" t="s">
        <v>81</v>
      </c>
      <c r="D82" s="85">
        <f t="shared" si="33"/>
        <v>0</v>
      </c>
      <c r="E82" s="85">
        <f t="shared" si="33"/>
        <v>2699.6370235934664</v>
      </c>
      <c r="F82" s="85">
        <f t="shared" si="33"/>
        <v>4724.3647912885663</v>
      </c>
      <c r="G82" s="85">
        <f t="shared" si="33"/>
        <v>6749.0925589836661</v>
      </c>
      <c r="H82" s="85">
        <f t="shared" si="33"/>
        <v>9641.5607985480947</v>
      </c>
      <c r="I82" s="85">
        <f t="shared" si="33"/>
        <v>13773.658283640134</v>
      </c>
      <c r="J82" s="85">
        <f t="shared" si="33"/>
        <v>19676.654690914478</v>
      </c>
      <c r="K82" s="85">
        <f t="shared" si="33"/>
        <v>28109.5067013064</v>
      </c>
      <c r="L82" s="198" t="s">
        <v>105</v>
      </c>
      <c r="M82" s="40"/>
      <c r="N82" s="115"/>
      <c r="O82" s="351"/>
    </row>
    <row r="83" spans="1:15" x14ac:dyDescent="0.25">
      <c r="A83" s="203"/>
      <c r="B83" s="145"/>
      <c r="C83" s="136"/>
      <c r="D83" s="85"/>
      <c r="E83" s="85"/>
      <c r="F83" s="85"/>
      <c r="G83" s="85"/>
      <c r="H83" s="85"/>
      <c r="I83" s="85"/>
      <c r="J83" s="85"/>
      <c r="K83" s="85"/>
      <c r="L83" s="198"/>
      <c r="M83" s="40"/>
      <c r="N83" s="115"/>
      <c r="O83" s="351"/>
    </row>
    <row r="84" spans="1:15" x14ac:dyDescent="0.25">
      <c r="A84" s="203"/>
      <c r="B84" s="346" t="s">
        <v>218</v>
      </c>
      <c r="C84" s="136"/>
      <c r="D84" s="85"/>
      <c r="E84" s="85"/>
      <c r="F84" s="85"/>
      <c r="G84" s="85"/>
      <c r="H84" s="85"/>
      <c r="I84" s="85"/>
      <c r="J84" s="85"/>
      <c r="K84" s="85"/>
      <c r="L84" s="198"/>
      <c r="M84" s="40"/>
      <c r="N84" s="115"/>
      <c r="O84" s="351"/>
    </row>
    <row r="85" spans="1:15" ht="34.5" x14ac:dyDescent="0.25">
      <c r="A85" s="203"/>
      <c r="B85" s="145" t="s">
        <v>99</v>
      </c>
      <c r="C85" s="136" t="s">
        <v>3</v>
      </c>
      <c r="D85" s="380"/>
      <c r="E85" s="380"/>
      <c r="F85" s="380"/>
      <c r="G85" s="380"/>
      <c r="H85" s="380"/>
      <c r="I85" s="380"/>
      <c r="J85" s="380"/>
      <c r="K85" s="380"/>
      <c r="L85" s="349" t="s">
        <v>221</v>
      </c>
      <c r="M85" s="40"/>
      <c r="N85" s="115"/>
      <c r="O85" s="351"/>
    </row>
    <row r="86" spans="1:15" ht="34.5" x14ac:dyDescent="0.25">
      <c r="A86" s="203"/>
      <c r="B86" s="145" t="s">
        <v>100</v>
      </c>
      <c r="C86" s="136" t="s">
        <v>3</v>
      </c>
      <c r="D86" s="380"/>
      <c r="E86" s="380"/>
      <c r="F86" s="380"/>
      <c r="G86" s="380"/>
      <c r="H86" s="380"/>
      <c r="I86" s="380"/>
      <c r="J86" s="380"/>
      <c r="K86" s="380"/>
      <c r="L86" s="349" t="s">
        <v>221</v>
      </c>
      <c r="M86" s="40"/>
      <c r="N86" s="115"/>
      <c r="O86" s="351"/>
    </row>
    <row r="87" spans="1:15" ht="34.5" x14ac:dyDescent="0.25">
      <c r="A87" s="203"/>
      <c r="B87" s="145" t="s">
        <v>101</v>
      </c>
      <c r="C87" s="136" t="s">
        <v>3</v>
      </c>
      <c r="D87" s="380"/>
      <c r="E87" s="380"/>
      <c r="F87" s="380"/>
      <c r="G87" s="380"/>
      <c r="H87" s="380"/>
      <c r="I87" s="380"/>
      <c r="J87" s="380"/>
      <c r="K87" s="380"/>
      <c r="L87" s="349" t="s">
        <v>221</v>
      </c>
      <c r="M87" s="40"/>
      <c r="N87" s="115"/>
      <c r="O87" s="351"/>
    </row>
    <row r="88" spans="1:15" x14ac:dyDescent="0.25">
      <c r="A88" s="203"/>
      <c r="B88" s="145"/>
      <c r="C88" s="136"/>
      <c r="D88" s="85"/>
      <c r="E88" s="85"/>
      <c r="F88" s="85"/>
      <c r="G88" s="85"/>
      <c r="H88" s="85"/>
      <c r="I88" s="85"/>
      <c r="J88" s="85"/>
      <c r="K88" s="85"/>
      <c r="L88" s="198"/>
      <c r="M88" s="40"/>
      <c r="N88" s="115"/>
      <c r="O88" s="351"/>
    </row>
    <row r="89" spans="1:15" x14ac:dyDescent="0.25">
      <c r="A89" s="203"/>
      <c r="B89" s="346" t="s">
        <v>154</v>
      </c>
      <c r="C89" s="136"/>
      <c r="D89" s="80"/>
      <c r="E89" s="85"/>
      <c r="F89" s="85"/>
      <c r="G89" s="85"/>
      <c r="H89" s="85"/>
      <c r="I89" s="85"/>
      <c r="J89" s="85"/>
      <c r="K89" s="85"/>
      <c r="L89" s="40"/>
      <c r="M89" s="179"/>
      <c r="N89" s="115"/>
      <c r="O89" s="351"/>
    </row>
    <row r="90" spans="1:15" ht="23" x14ac:dyDescent="0.25">
      <c r="A90" s="203"/>
      <c r="B90" s="145" t="s">
        <v>99</v>
      </c>
      <c r="C90" s="136" t="s">
        <v>96</v>
      </c>
      <c r="D90" s="379"/>
      <c r="E90" s="380"/>
      <c r="F90" s="380"/>
      <c r="G90" s="387"/>
      <c r="H90" s="387"/>
      <c r="I90" s="387"/>
      <c r="J90" s="387"/>
      <c r="K90" s="387"/>
      <c r="L90" s="362" t="s">
        <v>224</v>
      </c>
      <c r="M90" s="363" t="s">
        <v>223</v>
      </c>
      <c r="N90" s="115"/>
      <c r="O90" s="351"/>
    </row>
    <row r="91" spans="1:15" ht="46" x14ac:dyDescent="0.25">
      <c r="A91" s="203"/>
      <c r="B91" s="145" t="s">
        <v>100</v>
      </c>
      <c r="C91" s="136" t="s">
        <v>96</v>
      </c>
      <c r="D91" s="379"/>
      <c r="E91" s="380"/>
      <c r="F91" s="380"/>
      <c r="G91" s="387"/>
      <c r="H91" s="387"/>
      <c r="I91" s="387"/>
      <c r="J91" s="387"/>
      <c r="K91" s="387"/>
      <c r="L91" s="352"/>
      <c r="M91" s="363" t="s">
        <v>155</v>
      </c>
      <c r="N91" s="115"/>
      <c r="O91" s="351"/>
    </row>
    <row r="92" spans="1:15" x14ac:dyDescent="0.25">
      <c r="A92" s="203"/>
      <c r="B92" s="145" t="s">
        <v>101</v>
      </c>
      <c r="C92" s="136" t="s">
        <v>96</v>
      </c>
      <c r="D92" s="380"/>
      <c r="E92" s="380"/>
      <c r="F92" s="380"/>
      <c r="G92" s="387"/>
      <c r="H92" s="387"/>
      <c r="I92" s="387"/>
      <c r="J92" s="387"/>
      <c r="K92" s="387"/>
      <c r="L92" s="353"/>
      <c r="M92" s="40"/>
      <c r="N92" s="115"/>
      <c r="O92" s="351"/>
    </row>
    <row r="93" spans="1:15" ht="12" x14ac:dyDescent="0.25">
      <c r="B93" s="14" t="s">
        <v>7</v>
      </c>
      <c r="C93" s="103"/>
      <c r="D93" s="99"/>
      <c r="E93" s="99"/>
      <c r="F93" s="99"/>
      <c r="G93" s="100"/>
      <c r="H93" s="100"/>
      <c r="I93" s="100"/>
      <c r="J93" s="100"/>
      <c r="K93" s="100"/>
      <c r="L93" s="189"/>
      <c r="M93" s="189"/>
      <c r="N93" s="189"/>
    </row>
    <row r="94" spans="1:15" x14ac:dyDescent="0.25">
      <c r="B94" s="5" t="s">
        <v>28</v>
      </c>
      <c r="C94" s="329" t="s">
        <v>3</v>
      </c>
      <c r="D94" s="92">
        <v>1</v>
      </c>
      <c r="E94" s="92">
        <f>D94</f>
        <v>1</v>
      </c>
      <c r="F94" s="92">
        <f t="shared" ref="F94:K94" si="34">E94</f>
        <v>1</v>
      </c>
      <c r="G94" s="92">
        <f t="shared" si="34"/>
        <v>1</v>
      </c>
      <c r="H94" s="92">
        <f t="shared" si="34"/>
        <v>1</v>
      </c>
      <c r="I94" s="92">
        <f t="shared" si="34"/>
        <v>1</v>
      </c>
      <c r="J94" s="92">
        <f t="shared" si="34"/>
        <v>1</v>
      </c>
      <c r="K94" s="92">
        <f t="shared" si="34"/>
        <v>1</v>
      </c>
      <c r="L94" s="92"/>
      <c r="M94" s="24"/>
      <c r="N94" s="204" t="s">
        <v>75</v>
      </c>
    </row>
    <row r="95" spans="1:15" ht="12" thickBot="1" x14ac:dyDescent="0.3">
      <c r="B95" s="11" t="s">
        <v>104</v>
      </c>
      <c r="C95" s="330" t="s">
        <v>3</v>
      </c>
      <c r="D95" s="93">
        <v>1</v>
      </c>
      <c r="E95" s="93">
        <v>1</v>
      </c>
      <c r="F95" s="93">
        <v>1</v>
      </c>
      <c r="G95" s="93">
        <v>0.9</v>
      </c>
      <c r="H95" s="93">
        <v>0.9</v>
      </c>
      <c r="I95" s="93">
        <v>0.9</v>
      </c>
      <c r="J95" s="93">
        <v>0.9</v>
      </c>
      <c r="K95" s="93">
        <v>0.9</v>
      </c>
      <c r="L95" s="93" t="s">
        <v>161</v>
      </c>
      <c r="M95" s="31"/>
      <c r="N95" s="205" t="s">
        <v>75</v>
      </c>
    </row>
    <row r="97" spans="2:11" x14ac:dyDescent="0.25">
      <c r="B97" s="194" t="s">
        <v>14</v>
      </c>
      <c r="C97" s="22"/>
      <c r="D97" s="186"/>
      <c r="E97" s="186"/>
      <c r="F97" s="186"/>
      <c r="G97" s="195"/>
      <c r="H97" s="195"/>
      <c r="I97" s="195"/>
      <c r="J97" s="195"/>
      <c r="K97" s="195"/>
    </row>
    <row r="98" spans="2:11" x14ac:dyDescent="0.25">
      <c r="B98" s="230" t="s">
        <v>4</v>
      </c>
      <c r="C98" s="231"/>
      <c r="D98" s="231"/>
      <c r="E98" s="231">
        <v>0</v>
      </c>
      <c r="F98" s="231">
        <v>1</v>
      </c>
      <c r="G98" s="231">
        <v>2</v>
      </c>
      <c r="H98" s="231">
        <v>3</v>
      </c>
      <c r="I98" s="231">
        <v>4</v>
      </c>
      <c r="J98" s="231">
        <v>5</v>
      </c>
      <c r="K98" s="232">
        <v>6</v>
      </c>
    </row>
    <row r="99" spans="2:11" x14ac:dyDescent="0.25">
      <c r="B99" s="233"/>
      <c r="C99" s="318" t="s">
        <v>2</v>
      </c>
      <c r="D99" s="318">
        <v>2018</v>
      </c>
      <c r="E99" s="318">
        <f t="shared" ref="E99" si="35">D99+1</f>
        <v>2019</v>
      </c>
      <c r="F99" s="318">
        <f t="shared" ref="F99" si="36">E99+1</f>
        <v>2020</v>
      </c>
      <c r="G99" s="318">
        <f t="shared" ref="G99" si="37">F99+1</f>
        <v>2021</v>
      </c>
      <c r="H99" s="318">
        <f t="shared" ref="H99" si="38">G99+1</f>
        <v>2022</v>
      </c>
      <c r="I99" s="318">
        <f t="shared" ref="I99" si="39">H99+1</f>
        <v>2023</v>
      </c>
      <c r="J99" s="318">
        <f t="shared" ref="J99" si="40">I99+1</f>
        <v>2024</v>
      </c>
      <c r="K99" s="234">
        <f t="shared" ref="K99" si="41">J99+1</f>
        <v>2025</v>
      </c>
    </row>
    <row r="100" spans="2:11" x14ac:dyDescent="0.25">
      <c r="B100" s="235" t="s">
        <v>69</v>
      </c>
      <c r="C100" s="147"/>
      <c r="D100" s="148"/>
      <c r="E100" s="148"/>
      <c r="F100" s="148"/>
      <c r="G100" s="148"/>
      <c r="H100" s="148"/>
      <c r="I100" s="148"/>
      <c r="J100" s="148"/>
      <c r="K100" s="236"/>
    </row>
    <row r="101" spans="2:11" x14ac:dyDescent="0.25">
      <c r="B101" s="237" t="s">
        <v>114</v>
      </c>
      <c r="C101" s="65" t="s">
        <v>16</v>
      </c>
      <c r="D101" s="52">
        <f>(D66*D76*D71)+(D67*D77*D72)+(D68*D78*D73)</f>
        <v>0</v>
      </c>
      <c r="E101" s="52">
        <f>(E66*E76*E71)+(E67*E77*E72)+(E68*E78*E73)</f>
        <v>0</v>
      </c>
      <c r="F101" s="52">
        <f t="shared" ref="F101:K101" si="42">(F66*F76*F71)+(F67*F77*F72)+(F68*F78*F73)</f>
        <v>0</v>
      </c>
      <c r="G101" s="52">
        <f t="shared" si="42"/>
        <v>0</v>
      </c>
      <c r="H101" s="52">
        <f t="shared" si="42"/>
        <v>0</v>
      </c>
      <c r="I101" s="52">
        <f t="shared" si="42"/>
        <v>0</v>
      </c>
      <c r="J101" s="52">
        <f t="shared" si="42"/>
        <v>0</v>
      </c>
      <c r="K101" s="238">
        <f t="shared" si="42"/>
        <v>0</v>
      </c>
    </row>
    <row r="102" spans="2:11" x14ac:dyDescent="0.25">
      <c r="B102" s="354" t="s">
        <v>115</v>
      </c>
      <c r="C102" s="136" t="s">
        <v>16</v>
      </c>
      <c r="D102" s="324">
        <f>D80*D90*D85+D81*D91*D86+D82*D92*D87</f>
        <v>0</v>
      </c>
      <c r="E102" s="324">
        <f t="shared" ref="E102:K102" si="43">E80*E90*E85+E81*E91*E86+E82*E92*E87</f>
        <v>0</v>
      </c>
      <c r="F102" s="324">
        <f t="shared" si="43"/>
        <v>0</v>
      </c>
      <c r="G102" s="324">
        <f t="shared" si="43"/>
        <v>0</v>
      </c>
      <c r="H102" s="324">
        <f t="shared" si="43"/>
        <v>0</v>
      </c>
      <c r="I102" s="324">
        <f t="shared" si="43"/>
        <v>0</v>
      </c>
      <c r="J102" s="324">
        <f t="shared" si="43"/>
        <v>0</v>
      </c>
      <c r="K102" s="355">
        <f t="shared" si="43"/>
        <v>0</v>
      </c>
    </row>
    <row r="103" spans="2:11" ht="12" x14ac:dyDescent="0.3">
      <c r="B103" s="239" t="s">
        <v>112</v>
      </c>
      <c r="C103" s="76" t="s">
        <v>16</v>
      </c>
      <c r="D103" s="55">
        <f>D102-D101</f>
        <v>0</v>
      </c>
      <c r="E103" s="55">
        <f t="shared" ref="E103:K103" si="44">E102-E101</f>
        <v>0</v>
      </c>
      <c r="F103" s="55">
        <f t="shared" si="44"/>
        <v>0</v>
      </c>
      <c r="G103" s="55">
        <f t="shared" si="44"/>
        <v>0</v>
      </c>
      <c r="H103" s="55">
        <f t="shared" si="44"/>
        <v>0</v>
      </c>
      <c r="I103" s="55">
        <f t="shared" si="44"/>
        <v>0</v>
      </c>
      <c r="J103" s="55">
        <f t="shared" si="44"/>
        <v>0</v>
      </c>
      <c r="K103" s="240">
        <f t="shared" si="44"/>
        <v>0</v>
      </c>
    </row>
    <row r="104" spans="2:11" x14ac:dyDescent="0.25">
      <c r="B104" s="241" t="s">
        <v>13</v>
      </c>
      <c r="C104" s="77"/>
      <c r="D104" s="12"/>
      <c r="E104" s="12"/>
      <c r="F104" s="12"/>
      <c r="G104" s="12"/>
      <c r="H104" s="12"/>
      <c r="I104" s="12"/>
      <c r="J104" s="12"/>
      <c r="K104" s="242"/>
    </row>
    <row r="105" spans="2:11" x14ac:dyDescent="0.25">
      <c r="B105" s="243" t="s">
        <v>28</v>
      </c>
      <c r="C105" s="78" t="s">
        <v>3</v>
      </c>
      <c r="D105" s="70">
        <f t="shared" ref="D105:K106" si="45">D94</f>
        <v>1</v>
      </c>
      <c r="E105" s="70">
        <f t="shared" si="45"/>
        <v>1</v>
      </c>
      <c r="F105" s="70">
        <f t="shared" si="45"/>
        <v>1</v>
      </c>
      <c r="G105" s="70">
        <f t="shared" si="45"/>
        <v>1</v>
      </c>
      <c r="H105" s="70">
        <f t="shared" si="45"/>
        <v>1</v>
      </c>
      <c r="I105" s="70">
        <f t="shared" si="45"/>
        <v>1</v>
      </c>
      <c r="J105" s="70">
        <f t="shared" si="45"/>
        <v>1</v>
      </c>
      <c r="K105" s="244">
        <f t="shared" si="45"/>
        <v>1</v>
      </c>
    </row>
    <row r="106" spans="2:11" x14ac:dyDescent="0.25">
      <c r="B106" s="243" t="s">
        <v>9</v>
      </c>
      <c r="C106" s="78" t="s">
        <v>3</v>
      </c>
      <c r="D106" s="70">
        <f t="shared" si="45"/>
        <v>1</v>
      </c>
      <c r="E106" s="70">
        <f t="shared" si="45"/>
        <v>1</v>
      </c>
      <c r="F106" s="70">
        <f t="shared" si="45"/>
        <v>1</v>
      </c>
      <c r="G106" s="70">
        <f t="shared" si="45"/>
        <v>0.9</v>
      </c>
      <c r="H106" s="70">
        <f t="shared" si="45"/>
        <v>0.9</v>
      </c>
      <c r="I106" s="70">
        <f t="shared" si="45"/>
        <v>0.9</v>
      </c>
      <c r="J106" s="70">
        <f t="shared" si="45"/>
        <v>0.9</v>
      </c>
      <c r="K106" s="244">
        <f t="shared" si="45"/>
        <v>0.9</v>
      </c>
    </row>
    <row r="107" spans="2:11" x14ac:dyDescent="0.25">
      <c r="B107" s="241" t="s">
        <v>8</v>
      </c>
      <c r="C107" s="77"/>
      <c r="D107" s="12"/>
      <c r="E107" s="12"/>
      <c r="F107" s="12"/>
      <c r="G107" s="12"/>
      <c r="H107" s="12"/>
      <c r="I107" s="12"/>
      <c r="J107" s="12"/>
      <c r="K107" s="242"/>
    </row>
    <row r="108" spans="2:11" x14ac:dyDescent="0.25">
      <c r="B108" s="243" t="s">
        <v>12</v>
      </c>
      <c r="C108" s="78" t="s">
        <v>1</v>
      </c>
      <c r="D108" s="73">
        <f>D103*D105*D106</f>
        <v>0</v>
      </c>
      <c r="E108" s="73">
        <f t="shared" ref="E108:K108" si="46">E103*E105*E106</f>
        <v>0</v>
      </c>
      <c r="F108" s="73">
        <f t="shared" si="46"/>
        <v>0</v>
      </c>
      <c r="G108" s="73">
        <f t="shared" si="46"/>
        <v>0</v>
      </c>
      <c r="H108" s="73">
        <f t="shared" si="46"/>
        <v>0</v>
      </c>
      <c r="I108" s="73">
        <f t="shared" si="46"/>
        <v>0</v>
      </c>
      <c r="J108" s="73">
        <f t="shared" si="46"/>
        <v>0</v>
      </c>
      <c r="K108" s="245">
        <f t="shared" si="46"/>
        <v>0</v>
      </c>
    </row>
    <row r="109" spans="2:11" x14ac:dyDescent="0.25">
      <c r="B109" s="246" t="s">
        <v>12</v>
      </c>
      <c r="C109" s="247" t="s">
        <v>1</v>
      </c>
      <c r="D109" s="248">
        <f>D108</f>
        <v>0</v>
      </c>
      <c r="E109" s="248">
        <f t="shared" ref="E109:K109" si="47">E108</f>
        <v>0</v>
      </c>
      <c r="F109" s="248">
        <f t="shared" si="47"/>
        <v>0</v>
      </c>
      <c r="G109" s="248">
        <f t="shared" si="47"/>
        <v>0</v>
      </c>
      <c r="H109" s="248">
        <f t="shared" si="47"/>
        <v>0</v>
      </c>
      <c r="I109" s="248">
        <f t="shared" si="47"/>
        <v>0</v>
      </c>
      <c r="J109" s="248">
        <f t="shared" si="47"/>
        <v>0</v>
      </c>
      <c r="K109" s="249">
        <f t="shared" si="47"/>
        <v>0</v>
      </c>
    </row>
    <row r="110" spans="2:11" s="207" customFormat="1" ht="12" thickBot="1" x14ac:dyDescent="0.3">
      <c r="B110" s="87"/>
      <c r="C110" s="88"/>
      <c r="D110" s="82"/>
      <c r="E110" s="82"/>
      <c r="F110" s="82"/>
      <c r="G110" s="82"/>
      <c r="H110" s="82"/>
      <c r="I110" s="82"/>
      <c r="J110" s="82"/>
      <c r="K110" s="82"/>
    </row>
    <row r="111" spans="2:11" x14ac:dyDescent="0.25">
      <c r="B111" s="434" t="s">
        <v>176</v>
      </c>
      <c r="C111" s="435"/>
      <c r="D111" s="435"/>
      <c r="E111" s="435"/>
      <c r="F111" s="435"/>
      <c r="G111" s="435"/>
      <c r="H111" s="435"/>
      <c r="I111" s="435"/>
      <c r="J111" s="435"/>
      <c r="K111" s="436"/>
    </row>
    <row r="112" spans="2:11" x14ac:dyDescent="0.25">
      <c r="B112" s="424" t="s">
        <v>169</v>
      </c>
      <c r="C112" s="425"/>
      <c r="D112" s="425"/>
      <c r="E112" s="425"/>
      <c r="F112" s="425"/>
      <c r="G112" s="425"/>
      <c r="H112" s="425"/>
      <c r="I112" s="425"/>
      <c r="J112" s="425"/>
      <c r="K112" s="426"/>
    </row>
    <row r="113" spans="1:14" ht="54.65" customHeight="1" x14ac:dyDescent="0.25">
      <c r="B113" s="427" t="s">
        <v>255</v>
      </c>
      <c r="C113" s="428"/>
      <c r="D113" s="428"/>
      <c r="E113" s="428"/>
      <c r="F113" s="428"/>
      <c r="G113" s="428"/>
      <c r="H113" s="428"/>
      <c r="I113" s="428"/>
      <c r="J113" s="428"/>
      <c r="K113" s="429"/>
    </row>
    <row r="114" spans="1:14" x14ac:dyDescent="0.25">
      <c r="B114" s="424" t="s">
        <v>170</v>
      </c>
      <c r="C114" s="425"/>
      <c r="D114" s="425"/>
      <c r="E114" s="425"/>
      <c r="F114" s="425"/>
      <c r="G114" s="425"/>
      <c r="H114" s="425"/>
      <c r="I114" s="425"/>
      <c r="J114" s="425"/>
      <c r="K114" s="426"/>
    </row>
    <row r="115" spans="1:14" ht="49.75" customHeight="1" x14ac:dyDescent="0.25">
      <c r="B115" s="427" t="s">
        <v>319</v>
      </c>
      <c r="C115" s="428"/>
      <c r="D115" s="428"/>
      <c r="E115" s="428"/>
      <c r="F115" s="428"/>
      <c r="G115" s="428"/>
      <c r="H115" s="428"/>
      <c r="I115" s="428"/>
      <c r="J115" s="428"/>
      <c r="K115" s="429"/>
    </row>
    <row r="116" spans="1:14" x14ac:dyDescent="0.25">
      <c r="B116" s="424" t="s">
        <v>171</v>
      </c>
      <c r="C116" s="425"/>
      <c r="D116" s="425"/>
      <c r="E116" s="425"/>
      <c r="F116" s="425"/>
      <c r="G116" s="425"/>
      <c r="H116" s="425"/>
      <c r="I116" s="425"/>
      <c r="J116" s="425"/>
      <c r="K116" s="426"/>
    </row>
    <row r="117" spans="1:14" ht="37.75" customHeight="1" thickBot="1" x14ac:dyDescent="0.3">
      <c r="B117" s="421" t="s">
        <v>320</v>
      </c>
      <c r="C117" s="422"/>
      <c r="D117" s="422"/>
      <c r="E117" s="422"/>
      <c r="F117" s="422"/>
      <c r="G117" s="422"/>
      <c r="H117" s="422"/>
      <c r="I117" s="422"/>
      <c r="J117" s="422"/>
      <c r="K117" s="423"/>
    </row>
    <row r="118" spans="1:14" ht="12" thickBot="1" x14ac:dyDescent="0.3">
      <c r="B118" s="188"/>
      <c r="D118" s="186"/>
      <c r="E118" s="186"/>
      <c r="F118" s="186"/>
    </row>
    <row r="119" spans="1:14" ht="14.4" customHeight="1" x14ac:dyDescent="0.25">
      <c r="B119" s="432" t="s">
        <v>5</v>
      </c>
      <c r="C119" s="433"/>
      <c r="D119" s="433"/>
      <c r="E119" s="433"/>
      <c r="F119" s="433"/>
      <c r="G119" s="433"/>
      <c r="H119" s="433"/>
      <c r="I119" s="433"/>
      <c r="J119" s="433"/>
      <c r="K119" s="433"/>
      <c r="L119" s="124"/>
      <c r="M119" s="124"/>
      <c r="N119" s="133"/>
    </row>
    <row r="120" spans="1:14" x14ac:dyDescent="0.25">
      <c r="B120" s="430"/>
      <c r="C120" s="431"/>
      <c r="D120" s="318">
        <v>2018</v>
      </c>
      <c r="E120" s="318">
        <f>D120+1</f>
        <v>2019</v>
      </c>
      <c r="F120" s="318">
        <f t="shared" ref="F120" si="48">E120+1</f>
        <v>2020</v>
      </c>
      <c r="G120" s="318">
        <f t="shared" ref="G120" si="49">F120+1</f>
        <v>2021</v>
      </c>
      <c r="H120" s="318">
        <f t="shared" ref="H120" si="50">G120+1</f>
        <v>2022</v>
      </c>
      <c r="I120" s="318">
        <f t="shared" ref="I120" si="51">H120+1</f>
        <v>2023</v>
      </c>
      <c r="J120" s="318">
        <f t="shared" ref="J120" si="52">I120+1</f>
        <v>2024</v>
      </c>
      <c r="K120" s="318">
        <f t="shared" ref="K120" si="53">J120+1</f>
        <v>2025</v>
      </c>
      <c r="L120" s="318" t="s">
        <v>17</v>
      </c>
      <c r="M120" s="318" t="s">
        <v>21</v>
      </c>
      <c r="N120" s="134" t="s">
        <v>74</v>
      </c>
    </row>
    <row r="121" spans="1:14" x14ac:dyDescent="0.25">
      <c r="A121" s="197" t="s">
        <v>40</v>
      </c>
      <c r="B121" s="108" t="s">
        <v>116</v>
      </c>
      <c r="C121" s="98" t="s">
        <v>2</v>
      </c>
      <c r="D121" s="99"/>
      <c r="E121" s="99"/>
      <c r="F121" s="99"/>
      <c r="G121" s="100"/>
      <c r="H121" s="100"/>
      <c r="I121" s="100"/>
      <c r="J121" s="100"/>
      <c r="K121" s="100"/>
      <c r="L121" s="99"/>
      <c r="M121" s="99"/>
      <c r="N121" s="110"/>
    </row>
    <row r="122" spans="1:14" s="207" customFormat="1" ht="23" x14ac:dyDescent="0.25">
      <c r="A122" s="206"/>
      <c r="B122" s="138" t="s">
        <v>258</v>
      </c>
      <c r="C122" s="65" t="s">
        <v>81</v>
      </c>
      <c r="D122" s="42">
        <f>'Operating Efficiency'!D15</f>
        <v>0</v>
      </c>
      <c r="E122" s="42">
        <f>'Operating Efficiency'!E15</f>
        <v>100000</v>
      </c>
      <c r="F122" s="42">
        <f>'Operating Efficiency'!F15</f>
        <v>150000</v>
      </c>
      <c r="G122" s="42">
        <f>'Operating Efficiency'!G15</f>
        <v>200000</v>
      </c>
      <c r="H122" s="42">
        <f>'Operating Efficiency'!H15</f>
        <v>220000</v>
      </c>
      <c r="I122" s="42">
        <f>'Operating Efficiency'!I15</f>
        <v>242000</v>
      </c>
      <c r="J122" s="42">
        <f>'Operating Efficiency'!J15</f>
        <v>300000</v>
      </c>
      <c r="K122" s="42">
        <f>'Operating Efficiency'!K15</f>
        <v>343414.27276599954</v>
      </c>
      <c r="L122" s="101" t="s">
        <v>283</v>
      </c>
      <c r="M122" s="19"/>
      <c r="N122" s="41"/>
    </row>
    <row r="123" spans="1:14" s="207" customFormat="1" x14ac:dyDescent="0.25">
      <c r="A123" s="206"/>
      <c r="B123" s="145" t="s">
        <v>117</v>
      </c>
      <c r="C123" s="65" t="s">
        <v>2</v>
      </c>
      <c r="D123" s="42">
        <f>D122/0.4</f>
        <v>0</v>
      </c>
      <c r="E123" s="42">
        <f>E122/0.4</f>
        <v>250000</v>
      </c>
      <c r="F123" s="42">
        <f t="shared" ref="F123:K123" si="54">F122/0.4</f>
        <v>375000</v>
      </c>
      <c r="G123" s="42">
        <f t="shared" si="54"/>
        <v>500000</v>
      </c>
      <c r="H123" s="42">
        <f t="shared" si="54"/>
        <v>550000</v>
      </c>
      <c r="I123" s="42">
        <f t="shared" si="54"/>
        <v>605000</v>
      </c>
      <c r="J123" s="42">
        <f t="shared" si="54"/>
        <v>750000</v>
      </c>
      <c r="K123" s="42">
        <f t="shared" si="54"/>
        <v>858535.6819149988</v>
      </c>
      <c r="L123" s="19" t="s">
        <v>309</v>
      </c>
      <c r="M123" s="19"/>
      <c r="N123" s="41"/>
    </row>
    <row r="124" spans="1:14" s="207" customFormat="1" ht="49.25" customHeight="1" x14ac:dyDescent="0.25">
      <c r="A124" s="206"/>
      <c r="B124" s="145" t="s">
        <v>118</v>
      </c>
      <c r="C124" s="136" t="s">
        <v>120</v>
      </c>
      <c r="D124" s="391"/>
      <c r="E124" s="391"/>
      <c r="F124" s="391"/>
      <c r="G124" s="391"/>
      <c r="H124" s="391"/>
      <c r="I124" s="391"/>
      <c r="J124" s="391"/>
      <c r="K124" s="391"/>
      <c r="L124" s="40" t="s">
        <v>160</v>
      </c>
      <c r="M124" s="19"/>
      <c r="N124" s="41"/>
    </row>
    <row r="125" spans="1:14" ht="23" x14ac:dyDescent="0.25">
      <c r="A125" s="197"/>
      <c r="B125" s="138" t="s">
        <v>257</v>
      </c>
      <c r="C125" s="136" t="s">
        <v>81</v>
      </c>
      <c r="D125" s="85">
        <f>'Operating Efficiency'!D16</f>
        <v>0</v>
      </c>
      <c r="E125" s="85">
        <f>'Operating Efficiency'!E16</f>
        <v>100000</v>
      </c>
      <c r="F125" s="85">
        <f>'Operating Efficiency'!F16</f>
        <v>175000</v>
      </c>
      <c r="G125" s="85">
        <f>'Operating Efficiency'!G16</f>
        <v>250000</v>
      </c>
      <c r="H125" s="85">
        <f>'Operating Efficiency'!H16</f>
        <v>357142.85714285716</v>
      </c>
      <c r="I125" s="85">
        <f>'Operating Efficiency'!I16</f>
        <v>510204.08163265308</v>
      </c>
      <c r="J125" s="85">
        <f>'Operating Efficiency'!J16</f>
        <v>728862.97376093303</v>
      </c>
      <c r="K125" s="85">
        <f>'Operating Efficiency'!K16</f>
        <v>1041232.8196584758</v>
      </c>
      <c r="L125" s="40" t="s">
        <v>310</v>
      </c>
      <c r="M125" s="19"/>
      <c r="N125" s="41"/>
    </row>
    <row r="126" spans="1:14" x14ac:dyDescent="0.25">
      <c r="B126" s="145" t="s">
        <v>117</v>
      </c>
      <c r="C126" s="136" t="s">
        <v>2</v>
      </c>
      <c r="D126" s="85">
        <f>D125/0.4</f>
        <v>0</v>
      </c>
      <c r="E126" s="85">
        <f>E125/0.4</f>
        <v>250000</v>
      </c>
      <c r="F126" s="85">
        <f t="shared" ref="F126" si="55">F125/0.4</f>
        <v>437500</v>
      </c>
      <c r="G126" s="85">
        <f t="shared" ref="G126" si="56">G125/0.4</f>
        <v>625000</v>
      </c>
      <c r="H126" s="85">
        <f t="shared" ref="H126" si="57">H125/0.4</f>
        <v>892857.14285714284</v>
      </c>
      <c r="I126" s="85">
        <f t="shared" ref="I126" si="58">I125/0.4</f>
        <v>1275510.2040816327</v>
      </c>
      <c r="J126" s="85">
        <f t="shared" ref="J126" si="59">J125/0.4</f>
        <v>1822157.4344023324</v>
      </c>
      <c r="K126" s="85">
        <f t="shared" ref="K126" si="60">K125/0.4</f>
        <v>2603082.0491461894</v>
      </c>
      <c r="L126" s="179" t="s">
        <v>311</v>
      </c>
      <c r="M126" s="19"/>
      <c r="N126" s="199" t="s">
        <v>79</v>
      </c>
    </row>
    <row r="127" spans="1:14" ht="23" x14ac:dyDescent="0.25">
      <c r="B127" s="145" t="s">
        <v>118</v>
      </c>
      <c r="C127" s="136" t="s">
        <v>119</v>
      </c>
      <c r="D127" s="390">
        <v>0.184</v>
      </c>
      <c r="E127" s="390">
        <f>D127</f>
        <v>0.184</v>
      </c>
      <c r="F127" s="390">
        <f t="shared" ref="F127:K128" si="61">E127</f>
        <v>0.184</v>
      </c>
      <c r="G127" s="390">
        <f t="shared" si="61"/>
        <v>0.184</v>
      </c>
      <c r="H127" s="390">
        <f t="shared" si="61"/>
        <v>0.184</v>
      </c>
      <c r="I127" s="390">
        <f t="shared" si="61"/>
        <v>0.184</v>
      </c>
      <c r="J127" s="390">
        <f t="shared" si="61"/>
        <v>0.184</v>
      </c>
      <c r="K127" s="390">
        <f t="shared" si="61"/>
        <v>0.184</v>
      </c>
      <c r="L127" s="200" t="s">
        <v>253</v>
      </c>
      <c r="M127" s="19"/>
      <c r="N127" s="199"/>
    </row>
    <row r="128" spans="1:14" x14ac:dyDescent="0.25">
      <c r="B128" s="145" t="s">
        <v>168</v>
      </c>
      <c r="C128" s="136" t="s">
        <v>49</v>
      </c>
      <c r="D128" s="387">
        <v>10</v>
      </c>
      <c r="E128" s="377">
        <f>D128</f>
        <v>10</v>
      </c>
      <c r="F128" s="377">
        <f t="shared" si="61"/>
        <v>10</v>
      </c>
      <c r="G128" s="377">
        <f t="shared" si="61"/>
        <v>10</v>
      </c>
      <c r="H128" s="377">
        <f t="shared" si="61"/>
        <v>10</v>
      </c>
      <c r="I128" s="377">
        <f t="shared" si="61"/>
        <v>10</v>
      </c>
      <c r="J128" s="377">
        <f t="shared" si="61"/>
        <v>10</v>
      </c>
      <c r="K128" s="377">
        <f t="shared" si="61"/>
        <v>10</v>
      </c>
      <c r="L128" s="51" t="s">
        <v>312</v>
      </c>
      <c r="M128" s="19"/>
      <c r="N128" s="199"/>
    </row>
    <row r="129" spans="2:14" ht="12" x14ac:dyDescent="0.25">
      <c r="B129" s="14" t="s">
        <v>7</v>
      </c>
      <c r="C129" s="103"/>
      <c r="D129" s="99"/>
      <c r="E129" s="99"/>
      <c r="F129" s="99"/>
      <c r="G129" s="100"/>
      <c r="H129" s="100"/>
      <c r="I129" s="100"/>
      <c r="J129" s="100"/>
      <c r="K129" s="100"/>
      <c r="L129" s="189"/>
      <c r="M129" s="189"/>
      <c r="N129" s="196"/>
    </row>
    <row r="130" spans="2:14" x14ac:dyDescent="0.25">
      <c r="B130" s="5" t="s">
        <v>28</v>
      </c>
      <c r="C130" s="329" t="s">
        <v>3</v>
      </c>
      <c r="D130" s="92">
        <v>1</v>
      </c>
      <c r="E130" s="92">
        <f>D130</f>
        <v>1</v>
      </c>
      <c r="F130" s="92">
        <f t="shared" ref="F130:K130" si="62">E130</f>
        <v>1</v>
      </c>
      <c r="G130" s="92">
        <f t="shared" si="62"/>
        <v>1</v>
      </c>
      <c r="H130" s="92">
        <f t="shared" si="62"/>
        <v>1</v>
      </c>
      <c r="I130" s="92">
        <f t="shared" si="62"/>
        <v>1</v>
      </c>
      <c r="J130" s="92">
        <f t="shared" si="62"/>
        <v>1</v>
      </c>
      <c r="K130" s="92">
        <f t="shared" si="62"/>
        <v>1</v>
      </c>
      <c r="L130" s="92" t="s">
        <v>313</v>
      </c>
      <c r="M130" s="24"/>
      <c r="N130" s="204" t="s">
        <v>75</v>
      </c>
    </row>
    <row r="131" spans="2:14" ht="12" thickBot="1" x14ac:dyDescent="0.3">
      <c r="B131" s="11" t="s">
        <v>104</v>
      </c>
      <c r="C131" s="330" t="s">
        <v>3</v>
      </c>
      <c r="D131" s="93">
        <v>1</v>
      </c>
      <c r="E131" s="93">
        <v>1</v>
      </c>
      <c r="F131" s="93">
        <v>1</v>
      </c>
      <c r="G131" s="93">
        <v>1</v>
      </c>
      <c r="H131" s="93">
        <v>1</v>
      </c>
      <c r="I131" s="93">
        <v>1</v>
      </c>
      <c r="J131" s="93">
        <v>1</v>
      </c>
      <c r="K131" s="93">
        <v>1</v>
      </c>
      <c r="L131" s="93" t="s">
        <v>313</v>
      </c>
      <c r="M131" s="31"/>
      <c r="N131" s="205" t="s">
        <v>75</v>
      </c>
    </row>
    <row r="133" spans="2:14" ht="12" thickBot="1" x14ac:dyDescent="0.3">
      <c r="B133" s="194" t="s">
        <v>14</v>
      </c>
      <c r="C133" s="22"/>
      <c r="D133" s="186"/>
      <c r="E133" s="186"/>
      <c r="F133" s="186"/>
      <c r="G133" s="195"/>
      <c r="H133" s="195"/>
      <c r="I133" s="195"/>
      <c r="J133" s="195"/>
      <c r="K133" s="195"/>
    </row>
    <row r="134" spans="2:14" x14ac:dyDescent="0.25">
      <c r="B134" s="315" t="s">
        <v>4</v>
      </c>
      <c r="C134" s="316"/>
      <c r="D134" s="316"/>
      <c r="E134" s="316">
        <v>0</v>
      </c>
      <c r="F134" s="316">
        <v>1</v>
      </c>
      <c r="G134" s="316">
        <v>2</v>
      </c>
      <c r="H134" s="316">
        <v>3</v>
      </c>
      <c r="I134" s="316">
        <v>4</v>
      </c>
      <c r="J134" s="316">
        <v>5</v>
      </c>
      <c r="K134" s="133">
        <v>6</v>
      </c>
    </row>
    <row r="135" spans="2:14" x14ac:dyDescent="0.25">
      <c r="B135" s="150"/>
      <c r="C135" s="318" t="s">
        <v>2</v>
      </c>
      <c r="D135" s="318">
        <v>2018</v>
      </c>
      <c r="E135" s="318">
        <f t="shared" ref="E135" si="63">D135+1</f>
        <v>2019</v>
      </c>
      <c r="F135" s="318">
        <f t="shared" ref="F135" si="64">E135+1</f>
        <v>2020</v>
      </c>
      <c r="G135" s="318">
        <f t="shared" ref="G135" si="65">F135+1</f>
        <v>2021</v>
      </c>
      <c r="H135" s="318">
        <f t="shared" ref="H135" si="66">G135+1</f>
        <v>2022</v>
      </c>
      <c r="I135" s="318">
        <f t="shared" ref="I135" si="67">H135+1</f>
        <v>2023</v>
      </c>
      <c r="J135" s="318">
        <f t="shared" ref="J135" si="68">I135+1</f>
        <v>2024</v>
      </c>
      <c r="K135" s="134">
        <f t="shared" ref="K135" si="69">J135+1</f>
        <v>2025</v>
      </c>
    </row>
    <row r="136" spans="2:14" x14ac:dyDescent="0.25">
      <c r="B136" s="108" t="s">
        <v>69</v>
      </c>
      <c r="C136" s="147"/>
      <c r="D136" s="148"/>
      <c r="E136" s="148"/>
      <c r="F136" s="148"/>
      <c r="G136" s="148"/>
      <c r="H136" s="148"/>
      <c r="I136" s="148"/>
      <c r="J136" s="148"/>
      <c r="K136" s="151"/>
    </row>
    <row r="137" spans="2:14" x14ac:dyDescent="0.25">
      <c r="B137" s="32" t="s">
        <v>121</v>
      </c>
      <c r="C137" s="65" t="s">
        <v>16</v>
      </c>
      <c r="D137" s="52">
        <f>D123*D124*D128</f>
        <v>0</v>
      </c>
      <c r="E137" s="52">
        <f t="shared" ref="E137:K137" si="70">E123*E124*E128</f>
        <v>0</v>
      </c>
      <c r="F137" s="52">
        <f t="shared" si="70"/>
        <v>0</v>
      </c>
      <c r="G137" s="52">
        <f t="shared" si="70"/>
        <v>0</v>
      </c>
      <c r="H137" s="52">
        <f t="shared" si="70"/>
        <v>0</v>
      </c>
      <c r="I137" s="52">
        <f t="shared" si="70"/>
        <v>0</v>
      </c>
      <c r="J137" s="52">
        <f t="shared" si="70"/>
        <v>0</v>
      </c>
      <c r="K137" s="61">
        <f t="shared" si="70"/>
        <v>0</v>
      </c>
    </row>
    <row r="138" spans="2:14" x14ac:dyDescent="0.25">
      <c r="B138" s="145" t="s">
        <v>125</v>
      </c>
      <c r="C138" s="136" t="s">
        <v>16</v>
      </c>
      <c r="D138" s="324">
        <f>D125*D127*D128</f>
        <v>0</v>
      </c>
      <c r="E138" s="324">
        <f t="shared" ref="E138:K138" si="71">E125*E127*E128</f>
        <v>184000</v>
      </c>
      <c r="F138" s="324">
        <f t="shared" si="71"/>
        <v>322000</v>
      </c>
      <c r="G138" s="324">
        <f t="shared" si="71"/>
        <v>460000</v>
      </c>
      <c r="H138" s="324">
        <f t="shared" si="71"/>
        <v>657142.85714285704</v>
      </c>
      <c r="I138" s="324">
        <f t="shared" si="71"/>
        <v>938775.51020408166</v>
      </c>
      <c r="J138" s="324">
        <f t="shared" si="71"/>
        <v>1341107.8717201168</v>
      </c>
      <c r="K138" s="325">
        <f t="shared" si="71"/>
        <v>1915868.3881715955</v>
      </c>
      <c r="M138" s="135"/>
    </row>
    <row r="139" spans="2:14" ht="12" x14ac:dyDescent="0.3">
      <c r="B139" s="23" t="s">
        <v>112</v>
      </c>
      <c r="C139" s="76" t="s">
        <v>16</v>
      </c>
      <c r="D139" s="55">
        <f>D138-D137</f>
        <v>0</v>
      </c>
      <c r="E139" s="55">
        <f t="shared" ref="E139" si="72">E138-E137</f>
        <v>184000</v>
      </c>
      <c r="F139" s="55">
        <f t="shared" ref="F139" si="73">F138-F137</f>
        <v>322000</v>
      </c>
      <c r="G139" s="55">
        <f t="shared" ref="G139" si="74">G138-G137</f>
        <v>460000</v>
      </c>
      <c r="H139" s="55">
        <f t="shared" ref="H139" si="75">H138-H137</f>
        <v>657142.85714285704</v>
      </c>
      <c r="I139" s="55">
        <f t="shared" ref="I139" si="76">I138-I137</f>
        <v>938775.51020408166</v>
      </c>
      <c r="J139" s="55">
        <f t="shared" ref="J139" si="77">J138-J137</f>
        <v>1341107.8717201168</v>
      </c>
      <c r="K139" s="62">
        <f t="shared" ref="K139" si="78">K138-K137</f>
        <v>1915868.3881715955</v>
      </c>
    </row>
    <row r="140" spans="2:14" x14ac:dyDescent="0.25">
      <c r="B140" s="10" t="s">
        <v>13</v>
      </c>
      <c r="C140" s="77"/>
      <c r="D140" s="12"/>
      <c r="E140" s="12"/>
      <c r="F140" s="12"/>
      <c r="G140" s="12"/>
      <c r="H140" s="12"/>
      <c r="I140" s="12"/>
      <c r="J140" s="12"/>
      <c r="K140" s="13"/>
    </row>
    <row r="141" spans="2:14" x14ac:dyDescent="0.25">
      <c r="B141" s="5" t="s">
        <v>28</v>
      </c>
      <c r="C141" s="78" t="s">
        <v>3</v>
      </c>
      <c r="D141" s="70">
        <f t="shared" ref="D141:K142" si="79">D130</f>
        <v>1</v>
      </c>
      <c r="E141" s="70">
        <f t="shared" si="79"/>
        <v>1</v>
      </c>
      <c r="F141" s="70">
        <f t="shared" si="79"/>
        <v>1</v>
      </c>
      <c r="G141" s="70">
        <f t="shared" si="79"/>
        <v>1</v>
      </c>
      <c r="H141" s="70">
        <f t="shared" si="79"/>
        <v>1</v>
      </c>
      <c r="I141" s="70">
        <f t="shared" si="79"/>
        <v>1</v>
      </c>
      <c r="J141" s="70">
        <f t="shared" si="79"/>
        <v>1</v>
      </c>
      <c r="K141" s="71">
        <f t="shared" si="79"/>
        <v>1</v>
      </c>
    </row>
    <row r="142" spans="2:14" x14ac:dyDescent="0.25">
      <c r="B142" s="5" t="s">
        <v>9</v>
      </c>
      <c r="C142" s="78" t="s">
        <v>3</v>
      </c>
      <c r="D142" s="70">
        <f t="shared" si="79"/>
        <v>1</v>
      </c>
      <c r="E142" s="70">
        <f t="shared" si="79"/>
        <v>1</v>
      </c>
      <c r="F142" s="70">
        <f t="shared" si="79"/>
        <v>1</v>
      </c>
      <c r="G142" s="70">
        <f t="shared" si="79"/>
        <v>1</v>
      </c>
      <c r="H142" s="70">
        <f t="shared" si="79"/>
        <v>1</v>
      </c>
      <c r="I142" s="70">
        <f t="shared" si="79"/>
        <v>1</v>
      </c>
      <c r="J142" s="70">
        <f t="shared" si="79"/>
        <v>1</v>
      </c>
      <c r="K142" s="71">
        <f t="shared" si="79"/>
        <v>1</v>
      </c>
    </row>
    <row r="143" spans="2:14" x14ac:dyDescent="0.25">
      <c r="B143" s="10" t="s">
        <v>8</v>
      </c>
      <c r="C143" s="77"/>
      <c r="D143" s="12"/>
      <c r="E143" s="12"/>
      <c r="F143" s="12"/>
      <c r="G143" s="12"/>
      <c r="H143" s="12"/>
      <c r="I143" s="12"/>
      <c r="J143" s="12"/>
      <c r="K143" s="13"/>
    </row>
    <row r="144" spans="2:14" x14ac:dyDescent="0.25">
      <c r="B144" s="5" t="s">
        <v>12</v>
      </c>
      <c r="C144" s="78" t="s">
        <v>1</v>
      </c>
      <c r="D144" s="73">
        <f>D139*D141*D142</f>
        <v>0</v>
      </c>
      <c r="E144" s="73">
        <f t="shared" ref="E144:K144" si="80">E139*E141*E142</f>
        <v>184000</v>
      </c>
      <c r="F144" s="73">
        <f t="shared" si="80"/>
        <v>322000</v>
      </c>
      <c r="G144" s="73">
        <f t="shared" si="80"/>
        <v>460000</v>
      </c>
      <c r="H144" s="73">
        <f t="shared" si="80"/>
        <v>657142.85714285704</v>
      </c>
      <c r="I144" s="73">
        <f t="shared" si="80"/>
        <v>938775.51020408166</v>
      </c>
      <c r="J144" s="73">
        <f t="shared" si="80"/>
        <v>1341107.8717201168</v>
      </c>
      <c r="K144" s="74">
        <f t="shared" si="80"/>
        <v>1915868.3881715955</v>
      </c>
    </row>
    <row r="145" spans="1:14" ht="12" thickBot="1" x14ac:dyDescent="0.3">
      <c r="B145" s="152" t="s">
        <v>12</v>
      </c>
      <c r="C145" s="153" t="s">
        <v>1</v>
      </c>
      <c r="D145" s="154">
        <f>D144</f>
        <v>0</v>
      </c>
      <c r="E145" s="154">
        <f t="shared" ref="E145:K145" si="81">E144</f>
        <v>184000</v>
      </c>
      <c r="F145" s="154">
        <f t="shared" si="81"/>
        <v>322000</v>
      </c>
      <c r="G145" s="154">
        <f t="shared" si="81"/>
        <v>460000</v>
      </c>
      <c r="H145" s="154">
        <f t="shared" si="81"/>
        <v>657142.85714285704</v>
      </c>
      <c r="I145" s="154">
        <f t="shared" si="81"/>
        <v>938775.51020408166</v>
      </c>
      <c r="J145" s="154">
        <f t="shared" si="81"/>
        <v>1341107.8717201168</v>
      </c>
      <c r="K145" s="155">
        <f t="shared" si="81"/>
        <v>1915868.3881715955</v>
      </c>
    </row>
    <row r="146" spans="1:14" ht="12" thickBot="1" x14ac:dyDescent="0.3">
      <c r="B146" s="87"/>
      <c r="C146" s="88"/>
      <c r="D146" s="82"/>
      <c r="E146" s="82"/>
      <c r="F146" s="82"/>
      <c r="G146" s="82"/>
      <c r="H146" s="82"/>
      <c r="I146" s="82"/>
      <c r="J146" s="82"/>
      <c r="K146" s="82"/>
      <c r="L146" s="207"/>
    </row>
    <row r="147" spans="1:14" x14ac:dyDescent="0.25">
      <c r="B147" s="434" t="s">
        <v>177</v>
      </c>
      <c r="C147" s="435"/>
      <c r="D147" s="435"/>
      <c r="E147" s="435"/>
      <c r="F147" s="435"/>
      <c r="G147" s="435"/>
      <c r="H147" s="435"/>
      <c r="I147" s="435"/>
      <c r="J147" s="435"/>
      <c r="K147" s="436"/>
      <c r="L147" s="207"/>
    </row>
    <row r="148" spans="1:14" x14ac:dyDescent="0.25">
      <c r="B148" s="424" t="s">
        <v>169</v>
      </c>
      <c r="C148" s="425"/>
      <c r="D148" s="425"/>
      <c r="E148" s="425"/>
      <c r="F148" s="425"/>
      <c r="G148" s="425"/>
      <c r="H148" s="425"/>
      <c r="I148" s="425"/>
      <c r="J148" s="425"/>
      <c r="K148" s="426"/>
      <c r="L148" s="207"/>
    </row>
    <row r="149" spans="1:14" ht="36.65" customHeight="1" x14ac:dyDescent="0.25">
      <c r="B149" s="427" t="s">
        <v>325</v>
      </c>
      <c r="C149" s="428"/>
      <c r="D149" s="428"/>
      <c r="E149" s="428"/>
      <c r="F149" s="428"/>
      <c r="G149" s="428"/>
      <c r="H149" s="428"/>
      <c r="I149" s="428"/>
      <c r="J149" s="428"/>
      <c r="K149" s="429"/>
      <c r="L149" s="207"/>
    </row>
    <row r="150" spans="1:14" x14ac:dyDescent="0.25">
      <c r="B150" s="424" t="s">
        <v>170</v>
      </c>
      <c r="C150" s="425"/>
      <c r="D150" s="425"/>
      <c r="E150" s="425"/>
      <c r="F150" s="425"/>
      <c r="G150" s="425"/>
      <c r="H150" s="425"/>
      <c r="I150" s="425"/>
      <c r="J150" s="425"/>
      <c r="K150" s="426"/>
      <c r="L150" s="207"/>
    </row>
    <row r="151" spans="1:14" ht="49.75" customHeight="1" x14ac:dyDescent="0.25">
      <c r="B151" s="427" t="s">
        <v>281</v>
      </c>
      <c r="C151" s="428"/>
      <c r="D151" s="428"/>
      <c r="E151" s="428"/>
      <c r="F151" s="428"/>
      <c r="G151" s="428"/>
      <c r="H151" s="428"/>
      <c r="I151" s="428"/>
      <c r="J151" s="428"/>
      <c r="K151" s="429"/>
      <c r="L151" s="207"/>
    </row>
    <row r="152" spans="1:14" x14ac:dyDescent="0.25">
      <c r="B152" s="424" t="s">
        <v>171</v>
      </c>
      <c r="C152" s="425"/>
      <c r="D152" s="425"/>
      <c r="E152" s="425"/>
      <c r="F152" s="425"/>
      <c r="G152" s="425"/>
      <c r="H152" s="425"/>
      <c r="I152" s="425"/>
      <c r="J152" s="425"/>
      <c r="K152" s="426"/>
      <c r="L152" s="207"/>
    </row>
    <row r="153" spans="1:14" ht="32.4" customHeight="1" thickBot="1" x14ac:dyDescent="0.3">
      <c r="B153" s="421" t="s">
        <v>282</v>
      </c>
      <c r="C153" s="422"/>
      <c r="D153" s="422"/>
      <c r="E153" s="422"/>
      <c r="F153" s="422"/>
      <c r="G153" s="422"/>
      <c r="H153" s="422"/>
      <c r="I153" s="422"/>
      <c r="J153" s="422"/>
      <c r="K153" s="423"/>
    </row>
    <row r="154" spans="1:14" ht="12" thickBot="1" x14ac:dyDescent="0.3">
      <c r="B154" s="250"/>
      <c r="C154" s="250"/>
      <c r="D154" s="250"/>
      <c r="E154" s="250"/>
      <c r="F154" s="250"/>
      <c r="G154" s="250"/>
      <c r="H154" s="250"/>
      <c r="I154" s="250"/>
      <c r="J154" s="250"/>
      <c r="K154" s="250"/>
    </row>
    <row r="155" spans="1:14" ht="14.4" customHeight="1" x14ac:dyDescent="0.25">
      <c r="B155" s="432" t="s">
        <v>5</v>
      </c>
      <c r="C155" s="433"/>
      <c r="D155" s="433"/>
      <c r="E155" s="433"/>
      <c r="F155" s="433"/>
      <c r="G155" s="433"/>
      <c r="H155" s="433"/>
      <c r="I155" s="433"/>
      <c r="J155" s="433"/>
      <c r="K155" s="433"/>
      <c r="L155" s="124"/>
      <c r="M155" s="124"/>
      <c r="N155" s="133"/>
    </row>
    <row r="156" spans="1:14" x14ac:dyDescent="0.25">
      <c r="B156" s="430"/>
      <c r="C156" s="431"/>
      <c r="D156" s="318">
        <v>2018</v>
      </c>
      <c r="E156" s="318">
        <f>D156+1</f>
        <v>2019</v>
      </c>
      <c r="F156" s="318">
        <f t="shared" ref="F156" si="82">E156+1</f>
        <v>2020</v>
      </c>
      <c r="G156" s="318">
        <f t="shared" ref="G156" si="83">F156+1</f>
        <v>2021</v>
      </c>
      <c r="H156" s="318">
        <f t="shared" ref="H156" si="84">G156+1</f>
        <v>2022</v>
      </c>
      <c r="I156" s="318">
        <f t="shared" ref="I156" si="85">H156+1</f>
        <v>2023</v>
      </c>
      <c r="J156" s="318">
        <f t="shared" ref="J156" si="86">I156+1</f>
        <v>2024</v>
      </c>
      <c r="K156" s="318">
        <f t="shared" ref="K156" si="87">J156+1</f>
        <v>2025</v>
      </c>
      <c r="L156" s="318" t="s">
        <v>17</v>
      </c>
      <c r="M156" s="318" t="s">
        <v>21</v>
      </c>
      <c r="N156" s="134" t="s">
        <v>74</v>
      </c>
    </row>
    <row r="157" spans="1:14" x14ac:dyDescent="0.25">
      <c r="A157" s="197" t="s">
        <v>41</v>
      </c>
      <c r="B157" s="108" t="s">
        <v>50</v>
      </c>
      <c r="C157" s="98" t="s">
        <v>2</v>
      </c>
      <c r="D157" s="99"/>
      <c r="E157" s="99"/>
      <c r="F157" s="99"/>
      <c r="G157" s="100"/>
      <c r="H157" s="100"/>
      <c r="I157" s="100"/>
      <c r="J157" s="100"/>
      <c r="K157" s="100"/>
      <c r="L157" s="99"/>
      <c r="M157" s="99"/>
      <c r="N157" s="110"/>
    </row>
    <row r="158" spans="1:14" ht="23" x14ac:dyDescent="0.25">
      <c r="A158" s="197"/>
      <c r="B158" s="138" t="s">
        <v>241</v>
      </c>
      <c r="C158" s="136" t="s">
        <v>25</v>
      </c>
      <c r="D158" s="85">
        <f>'Operating Efficiency'!D15</f>
        <v>0</v>
      </c>
      <c r="E158" s="85">
        <f>'Operating Efficiency'!E15</f>
        <v>100000</v>
      </c>
      <c r="F158" s="85">
        <f>'Operating Efficiency'!F15</f>
        <v>150000</v>
      </c>
      <c r="G158" s="85">
        <f>'Operating Efficiency'!G15</f>
        <v>200000</v>
      </c>
      <c r="H158" s="85">
        <f>'Operating Efficiency'!H15</f>
        <v>220000</v>
      </c>
      <c r="I158" s="85">
        <f>'Operating Efficiency'!I15</f>
        <v>242000</v>
      </c>
      <c r="J158" s="85">
        <f>'Operating Efficiency'!J15</f>
        <v>300000</v>
      </c>
      <c r="K158" s="85">
        <f>'Operating Efficiency'!K15</f>
        <v>343414.27276599954</v>
      </c>
      <c r="L158" s="101" t="s">
        <v>259</v>
      </c>
      <c r="M158" s="19"/>
      <c r="N158" s="209"/>
    </row>
    <row r="159" spans="1:14" ht="23" x14ac:dyDescent="0.25">
      <c r="A159" s="197"/>
      <c r="B159" s="138" t="s">
        <v>242</v>
      </c>
      <c r="C159" s="136" t="s">
        <v>25</v>
      </c>
      <c r="D159" s="85">
        <f>'Operating Efficiency'!D16</f>
        <v>0</v>
      </c>
      <c r="E159" s="85">
        <f>'Operating Efficiency'!E16</f>
        <v>100000</v>
      </c>
      <c r="F159" s="85">
        <f>'Operating Efficiency'!F16</f>
        <v>175000</v>
      </c>
      <c r="G159" s="85">
        <f>'Operating Efficiency'!G16</f>
        <v>250000</v>
      </c>
      <c r="H159" s="85">
        <f>'Operating Efficiency'!H16</f>
        <v>357142.85714285716</v>
      </c>
      <c r="I159" s="85">
        <f>'Operating Efficiency'!I16</f>
        <v>510204.08163265308</v>
      </c>
      <c r="J159" s="85">
        <f>'Operating Efficiency'!J16</f>
        <v>728862.97376093303</v>
      </c>
      <c r="K159" s="85">
        <f>'Operating Efficiency'!K16</f>
        <v>1041232.8196584758</v>
      </c>
      <c r="L159" s="40" t="s">
        <v>260</v>
      </c>
      <c r="M159" s="19"/>
      <c r="N159" s="209"/>
    </row>
    <row r="160" spans="1:14" ht="23" x14ac:dyDescent="0.25">
      <c r="B160" s="145" t="s">
        <v>52</v>
      </c>
      <c r="C160" s="136" t="s">
        <v>51</v>
      </c>
      <c r="D160" s="380">
        <v>13</v>
      </c>
      <c r="E160" s="380">
        <f>D160</f>
        <v>13</v>
      </c>
      <c r="F160" s="380">
        <f t="shared" ref="F160:K160" si="88">E160</f>
        <v>13</v>
      </c>
      <c r="G160" s="380">
        <f t="shared" si="88"/>
        <v>13</v>
      </c>
      <c r="H160" s="380">
        <f t="shared" si="88"/>
        <v>13</v>
      </c>
      <c r="I160" s="380">
        <f t="shared" si="88"/>
        <v>13</v>
      </c>
      <c r="J160" s="380">
        <f t="shared" si="88"/>
        <v>13</v>
      </c>
      <c r="K160" s="380">
        <f t="shared" si="88"/>
        <v>13</v>
      </c>
      <c r="L160" s="40" t="s">
        <v>262</v>
      </c>
      <c r="M160" s="19"/>
      <c r="N160" s="209" t="s">
        <v>72</v>
      </c>
    </row>
    <row r="161" spans="2:14" x14ac:dyDescent="0.25">
      <c r="B161" s="145" t="s">
        <v>130</v>
      </c>
      <c r="C161" s="136" t="s">
        <v>51</v>
      </c>
      <c r="D161" s="380">
        <v>13</v>
      </c>
      <c r="E161" s="380">
        <f>D161</f>
        <v>13</v>
      </c>
      <c r="F161" s="380">
        <f t="shared" ref="F161" si="89">E161</f>
        <v>13</v>
      </c>
      <c r="G161" s="380">
        <f t="shared" ref="G161" si="90">F161</f>
        <v>13</v>
      </c>
      <c r="H161" s="380">
        <f t="shared" ref="H161" si="91">G161</f>
        <v>13</v>
      </c>
      <c r="I161" s="380">
        <f t="shared" ref="I161" si="92">H161</f>
        <v>13</v>
      </c>
      <c r="J161" s="380">
        <f t="shared" ref="J161" si="93">I161</f>
        <v>13</v>
      </c>
      <c r="K161" s="380">
        <f t="shared" ref="K161" si="94">J161</f>
        <v>13</v>
      </c>
      <c r="L161" s="40" t="s">
        <v>261</v>
      </c>
      <c r="M161" s="19"/>
      <c r="N161" s="209" t="s">
        <v>72</v>
      </c>
    </row>
    <row r="162" spans="2:14" ht="23" x14ac:dyDescent="0.25">
      <c r="B162" s="138" t="s">
        <v>264</v>
      </c>
      <c r="C162" s="136" t="s">
        <v>145</v>
      </c>
      <c r="D162" s="380"/>
      <c r="E162" s="380"/>
      <c r="F162" s="380"/>
      <c r="G162" s="380"/>
      <c r="H162" s="380"/>
      <c r="I162" s="380"/>
      <c r="J162" s="380"/>
      <c r="K162" s="380"/>
      <c r="L162" s="129"/>
      <c r="M162" s="19"/>
      <c r="N162" s="209"/>
    </row>
    <row r="163" spans="2:14" ht="23" x14ac:dyDescent="0.25">
      <c r="B163" s="138" t="s">
        <v>265</v>
      </c>
      <c r="C163" s="136" t="s">
        <v>145</v>
      </c>
      <c r="D163" s="380"/>
      <c r="E163" s="380"/>
      <c r="F163" s="380"/>
      <c r="G163" s="380"/>
      <c r="H163" s="380"/>
      <c r="I163" s="380"/>
      <c r="J163" s="380"/>
      <c r="K163" s="380"/>
      <c r="L163" s="129"/>
      <c r="M163" s="19"/>
      <c r="N163" s="209"/>
    </row>
    <row r="164" spans="2:14" ht="23" x14ac:dyDescent="0.25">
      <c r="B164" s="145" t="s">
        <v>144</v>
      </c>
      <c r="C164" s="137" t="s">
        <v>131</v>
      </c>
      <c r="D164" s="380"/>
      <c r="E164" s="380"/>
      <c r="F164" s="380"/>
      <c r="G164" s="380"/>
      <c r="H164" s="380"/>
      <c r="I164" s="380"/>
      <c r="J164" s="380"/>
      <c r="K164" s="380"/>
      <c r="L164" s="40" t="s">
        <v>263</v>
      </c>
      <c r="M164" s="19"/>
      <c r="N164" s="209" t="s">
        <v>73</v>
      </c>
    </row>
    <row r="165" spans="2:14" ht="12" x14ac:dyDescent="0.25">
      <c r="B165" s="14" t="s">
        <v>7</v>
      </c>
      <c r="C165" s="103"/>
      <c r="D165" s="99"/>
      <c r="E165" s="99"/>
      <c r="F165" s="99"/>
      <c r="G165" s="100"/>
      <c r="H165" s="100"/>
      <c r="I165" s="100"/>
      <c r="J165" s="100"/>
      <c r="K165" s="100"/>
      <c r="L165" s="189"/>
      <c r="M165" s="189"/>
      <c r="N165" s="196"/>
    </row>
    <row r="166" spans="2:14" x14ac:dyDescent="0.25">
      <c r="B166" s="5" t="s">
        <v>28</v>
      </c>
      <c r="C166" s="107"/>
      <c r="D166" s="92">
        <v>1</v>
      </c>
      <c r="E166" s="92">
        <v>1</v>
      </c>
      <c r="F166" s="92">
        <v>1</v>
      </c>
      <c r="G166" s="92">
        <v>1</v>
      </c>
      <c r="H166" s="92">
        <v>1</v>
      </c>
      <c r="I166" s="92">
        <v>1</v>
      </c>
      <c r="J166" s="92">
        <v>1</v>
      </c>
      <c r="K166" s="92">
        <v>1</v>
      </c>
      <c r="L166" s="92" t="s">
        <v>53</v>
      </c>
      <c r="M166" s="24"/>
      <c r="N166" s="199"/>
    </row>
    <row r="167" spans="2:14" ht="12" thickBot="1" x14ac:dyDescent="0.3">
      <c r="B167" s="11" t="s">
        <v>9</v>
      </c>
      <c r="C167" s="109"/>
      <c r="D167" s="93">
        <v>1</v>
      </c>
      <c r="E167" s="93">
        <f>D167</f>
        <v>1</v>
      </c>
      <c r="F167" s="93">
        <f t="shared" ref="F167:K167" si="95">E167</f>
        <v>1</v>
      </c>
      <c r="G167" s="93">
        <f t="shared" si="95"/>
        <v>1</v>
      </c>
      <c r="H167" s="93">
        <f t="shared" si="95"/>
        <v>1</v>
      </c>
      <c r="I167" s="93">
        <f t="shared" si="95"/>
        <v>1</v>
      </c>
      <c r="J167" s="93">
        <f t="shared" si="95"/>
        <v>1</v>
      </c>
      <c r="K167" s="93">
        <f t="shared" si="95"/>
        <v>1</v>
      </c>
      <c r="L167" s="93" t="s">
        <v>54</v>
      </c>
      <c r="M167" s="31"/>
      <c r="N167" s="210"/>
    </row>
    <row r="169" spans="2:14" ht="12" thickBot="1" x14ac:dyDescent="0.3">
      <c r="B169" s="194" t="s">
        <v>14</v>
      </c>
      <c r="C169" s="22"/>
      <c r="D169" s="186"/>
      <c r="E169" s="186"/>
      <c r="F169" s="186"/>
      <c r="G169" s="195"/>
      <c r="H169" s="195"/>
      <c r="I169" s="195"/>
      <c r="J169" s="195"/>
      <c r="K169" s="195"/>
    </row>
    <row r="170" spans="2:14" ht="12" thickBot="1" x14ac:dyDescent="0.3">
      <c r="B170" s="131" t="s">
        <v>4</v>
      </c>
      <c r="C170" s="132"/>
      <c r="D170" s="132"/>
      <c r="E170" s="132">
        <v>0</v>
      </c>
      <c r="F170" s="132">
        <v>1</v>
      </c>
      <c r="G170" s="132">
        <v>2</v>
      </c>
      <c r="H170" s="132">
        <v>3</v>
      </c>
      <c r="I170" s="132">
        <v>4</v>
      </c>
      <c r="J170" s="132">
        <v>5</v>
      </c>
      <c r="K170" s="20">
        <v>6</v>
      </c>
    </row>
    <row r="171" spans="2:14" ht="12" thickBot="1" x14ac:dyDescent="0.3">
      <c r="B171" s="15"/>
      <c r="C171" s="132" t="s">
        <v>2</v>
      </c>
      <c r="D171" s="132">
        <v>2018</v>
      </c>
      <c r="E171" s="132">
        <f t="shared" ref="E171" si="96">D171+1</f>
        <v>2019</v>
      </c>
      <c r="F171" s="132">
        <f t="shared" ref="F171" si="97">E171+1</f>
        <v>2020</v>
      </c>
      <c r="G171" s="132">
        <f t="shared" ref="G171" si="98">F171+1</f>
        <v>2021</v>
      </c>
      <c r="H171" s="132">
        <f t="shared" ref="H171" si="99">G171+1</f>
        <v>2022</v>
      </c>
      <c r="I171" s="132">
        <f t="shared" ref="I171" si="100">H171+1</f>
        <v>2023</v>
      </c>
      <c r="J171" s="132">
        <f t="shared" ref="J171" si="101">I171+1</f>
        <v>2024</v>
      </c>
      <c r="K171" s="20">
        <f t="shared" ref="K171" si="102">J171+1</f>
        <v>2025</v>
      </c>
    </row>
    <row r="172" spans="2:14" x14ac:dyDescent="0.25">
      <c r="B172" s="33" t="s">
        <v>50</v>
      </c>
      <c r="C172" s="30"/>
      <c r="D172" s="56"/>
      <c r="E172" s="26"/>
      <c r="F172" s="26"/>
      <c r="G172" s="26"/>
      <c r="H172" s="26"/>
      <c r="I172" s="26"/>
      <c r="J172" s="26"/>
      <c r="K172" s="27"/>
    </row>
    <row r="173" spans="2:14" x14ac:dyDescent="0.25">
      <c r="B173" s="138" t="s">
        <v>132</v>
      </c>
      <c r="C173" s="323" t="s">
        <v>16</v>
      </c>
      <c r="D173" s="356">
        <f t="shared" ref="D173:K173" si="103">D158*D162*D164</f>
        <v>0</v>
      </c>
      <c r="E173" s="324">
        <f t="shared" si="103"/>
        <v>0</v>
      </c>
      <c r="F173" s="324">
        <f t="shared" si="103"/>
        <v>0</v>
      </c>
      <c r="G173" s="324">
        <f t="shared" si="103"/>
        <v>0</v>
      </c>
      <c r="H173" s="324">
        <f t="shared" si="103"/>
        <v>0</v>
      </c>
      <c r="I173" s="324">
        <f t="shared" si="103"/>
        <v>0</v>
      </c>
      <c r="J173" s="324">
        <f t="shared" si="103"/>
        <v>0</v>
      </c>
      <c r="K173" s="325">
        <f t="shared" si="103"/>
        <v>0</v>
      </c>
    </row>
    <row r="174" spans="2:14" x14ac:dyDescent="0.25">
      <c r="B174" s="138" t="s">
        <v>133</v>
      </c>
      <c r="C174" s="323" t="s">
        <v>16</v>
      </c>
      <c r="D174" s="356">
        <f>D159*D163*D164</f>
        <v>0</v>
      </c>
      <c r="E174" s="324">
        <f t="shared" ref="E174:K174" si="104">E159*E163*E164</f>
        <v>0</v>
      </c>
      <c r="F174" s="324">
        <f t="shared" si="104"/>
        <v>0</v>
      </c>
      <c r="G174" s="324">
        <f t="shared" si="104"/>
        <v>0</v>
      </c>
      <c r="H174" s="324">
        <f t="shared" si="104"/>
        <v>0</v>
      </c>
      <c r="I174" s="324">
        <f t="shared" si="104"/>
        <v>0</v>
      </c>
      <c r="J174" s="324">
        <f t="shared" si="104"/>
        <v>0</v>
      </c>
      <c r="K174" s="325">
        <f t="shared" si="104"/>
        <v>0</v>
      </c>
    </row>
    <row r="175" spans="2:14" ht="23.4" customHeight="1" x14ac:dyDescent="0.25">
      <c r="B175" s="357" t="s">
        <v>68</v>
      </c>
      <c r="C175" s="323" t="s">
        <v>16</v>
      </c>
      <c r="D175" s="358">
        <f>D173-D174</f>
        <v>0</v>
      </c>
      <c r="E175" s="359">
        <f t="shared" ref="E175:K175" si="105">E173-E174</f>
        <v>0</v>
      </c>
      <c r="F175" s="359">
        <f t="shared" si="105"/>
        <v>0</v>
      </c>
      <c r="G175" s="359">
        <f t="shared" si="105"/>
        <v>0</v>
      </c>
      <c r="H175" s="359">
        <f t="shared" si="105"/>
        <v>0</v>
      </c>
      <c r="I175" s="359">
        <f t="shared" si="105"/>
        <v>0</v>
      </c>
      <c r="J175" s="359">
        <f t="shared" si="105"/>
        <v>0</v>
      </c>
      <c r="K175" s="360">
        <f t="shared" si="105"/>
        <v>0</v>
      </c>
    </row>
    <row r="176" spans="2:14" x14ac:dyDescent="0.25">
      <c r="B176" s="10" t="s">
        <v>13</v>
      </c>
      <c r="C176" s="18"/>
      <c r="D176" s="57"/>
      <c r="E176" s="12"/>
      <c r="F176" s="12"/>
      <c r="G176" s="12"/>
      <c r="H176" s="12"/>
      <c r="I176" s="12"/>
      <c r="J176" s="12"/>
      <c r="K176" s="13"/>
    </row>
    <row r="177" spans="2:14" x14ac:dyDescent="0.25">
      <c r="B177" s="5" t="s">
        <v>28</v>
      </c>
      <c r="C177" s="17" t="s">
        <v>3</v>
      </c>
      <c r="D177" s="58">
        <f t="shared" ref="D177:K178" si="106">D166</f>
        <v>1</v>
      </c>
      <c r="E177" s="6">
        <f t="shared" si="106"/>
        <v>1</v>
      </c>
      <c r="F177" s="6">
        <f t="shared" si="106"/>
        <v>1</v>
      </c>
      <c r="G177" s="6">
        <f t="shared" si="106"/>
        <v>1</v>
      </c>
      <c r="H177" s="6">
        <f t="shared" si="106"/>
        <v>1</v>
      </c>
      <c r="I177" s="6">
        <f t="shared" si="106"/>
        <v>1</v>
      </c>
      <c r="J177" s="6">
        <f t="shared" si="106"/>
        <v>1</v>
      </c>
      <c r="K177" s="8">
        <f t="shared" si="106"/>
        <v>1</v>
      </c>
    </row>
    <row r="178" spans="2:14" x14ac:dyDescent="0.25">
      <c r="B178" s="5" t="s">
        <v>9</v>
      </c>
      <c r="C178" s="17" t="s">
        <v>3</v>
      </c>
      <c r="D178" s="58">
        <f t="shared" si="106"/>
        <v>1</v>
      </c>
      <c r="E178" s="6">
        <f t="shared" si="106"/>
        <v>1</v>
      </c>
      <c r="F178" s="6">
        <f t="shared" si="106"/>
        <v>1</v>
      </c>
      <c r="G178" s="6">
        <f t="shared" si="106"/>
        <v>1</v>
      </c>
      <c r="H178" s="6">
        <f t="shared" si="106"/>
        <v>1</v>
      </c>
      <c r="I178" s="6">
        <f t="shared" si="106"/>
        <v>1</v>
      </c>
      <c r="J178" s="6">
        <f t="shared" si="106"/>
        <v>1</v>
      </c>
      <c r="K178" s="8">
        <f t="shared" si="106"/>
        <v>1</v>
      </c>
    </row>
    <row r="179" spans="2:14" x14ac:dyDescent="0.25">
      <c r="B179" s="10" t="s">
        <v>8</v>
      </c>
      <c r="C179" s="18"/>
      <c r="D179" s="57"/>
      <c r="E179" s="12"/>
      <c r="F179" s="12"/>
      <c r="G179" s="12"/>
      <c r="H179" s="12"/>
      <c r="I179" s="12"/>
      <c r="J179" s="12"/>
      <c r="K179" s="13"/>
    </row>
    <row r="180" spans="2:14" x14ac:dyDescent="0.25">
      <c r="B180" s="5" t="s">
        <v>12</v>
      </c>
      <c r="C180" s="17" t="s">
        <v>1</v>
      </c>
      <c r="D180" s="59">
        <f>D175*D177*D178</f>
        <v>0</v>
      </c>
      <c r="E180" s="37">
        <f t="shared" ref="E180:K180" si="107">E175*E177*E178</f>
        <v>0</v>
      </c>
      <c r="F180" s="37">
        <f t="shared" si="107"/>
        <v>0</v>
      </c>
      <c r="G180" s="37">
        <f t="shared" si="107"/>
        <v>0</v>
      </c>
      <c r="H180" s="37">
        <f t="shared" si="107"/>
        <v>0</v>
      </c>
      <c r="I180" s="37">
        <f t="shared" si="107"/>
        <v>0</v>
      </c>
      <c r="J180" s="37">
        <f t="shared" si="107"/>
        <v>0</v>
      </c>
      <c r="K180" s="44">
        <f t="shared" si="107"/>
        <v>0</v>
      </c>
    </row>
    <row r="181" spans="2:14" ht="12" thickBot="1" x14ac:dyDescent="0.3">
      <c r="B181" s="28" t="s">
        <v>12</v>
      </c>
      <c r="C181" s="29" t="s">
        <v>1</v>
      </c>
      <c r="D181" s="60">
        <f>D180</f>
        <v>0</v>
      </c>
      <c r="E181" s="45">
        <f t="shared" ref="E181:K181" si="108">E180</f>
        <v>0</v>
      </c>
      <c r="F181" s="45">
        <f t="shared" si="108"/>
        <v>0</v>
      </c>
      <c r="G181" s="45">
        <f t="shared" si="108"/>
        <v>0</v>
      </c>
      <c r="H181" s="45">
        <f t="shared" si="108"/>
        <v>0</v>
      </c>
      <c r="I181" s="45">
        <f t="shared" si="108"/>
        <v>0</v>
      </c>
      <c r="J181" s="45">
        <f t="shared" si="108"/>
        <v>0</v>
      </c>
      <c r="K181" s="46">
        <f t="shared" si="108"/>
        <v>0</v>
      </c>
    </row>
    <row r="182" spans="2:14" ht="12" thickBot="1" x14ac:dyDescent="0.3"/>
    <row r="183" spans="2:14" x14ac:dyDescent="0.25">
      <c r="B183" s="434" t="s">
        <v>202</v>
      </c>
      <c r="C183" s="435"/>
      <c r="D183" s="435"/>
      <c r="E183" s="435"/>
      <c r="F183" s="435"/>
      <c r="G183" s="435"/>
      <c r="H183" s="435"/>
      <c r="I183" s="435"/>
      <c r="J183" s="435"/>
      <c r="K183" s="436"/>
    </row>
    <row r="184" spans="2:14" x14ac:dyDescent="0.25">
      <c r="B184" s="424" t="s">
        <v>169</v>
      </c>
      <c r="C184" s="425"/>
      <c r="D184" s="425"/>
      <c r="E184" s="425"/>
      <c r="F184" s="425"/>
      <c r="G184" s="425"/>
      <c r="H184" s="425"/>
      <c r="I184" s="425"/>
      <c r="J184" s="425"/>
      <c r="K184" s="426"/>
    </row>
    <row r="185" spans="2:14" ht="31.75" customHeight="1" x14ac:dyDescent="0.25">
      <c r="B185" s="427" t="s">
        <v>210</v>
      </c>
      <c r="C185" s="428"/>
      <c r="D185" s="428"/>
      <c r="E185" s="428"/>
      <c r="F185" s="428"/>
      <c r="G185" s="428"/>
      <c r="H185" s="428"/>
      <c r="I185" s="428"/>
      <c r="J185" s="428"/>
      <c r="K185" s="429"/>
    </row>
    <row r="186" spans="2:14" x14ac:dyDescent="0.25">
      <c r="B186" s="424" t="s">
        <v>170</v>
      </c>
      <c r="C186" s="425"/>
      <c r="D186" s="425"/>
      <c r="E186" s="425"/>
      <c r="F186" s="425"/>
      <c r="G186" s="425"/>
      <c r="H186" s="425"/>
      <c r="I186" s="425"/>
      <c r="J186" s="425"/>
      <c r="K186" s="426"/>
    </row>
    <row r="187" spans="2:14" ht="43.25" customHeight="1" x14ac:dyDescent="0.25">
      <c r="B187" s="427" t="s">
        <v>208</v>
      </c>
      <c r="C187" s="428"/>
      <c r="D187" s="428"/>
      <c r="E187" s="428"/>
      <c r="F187" s="428"/>
      <c r="G187" s="428"/>
      <c r="H187" s="428"/>
      <c r="I187" s="428"/>
      <c r="J187" s="428"/>
      <c r="K187" s="429"/>
    </row>
    <row r="188" spans="2:14" x14ac:dyDescent="0.25">
      <c r="B188" s="424" t="s">
        <v>171</v>
      </c>
      <c r="C188" s="425"/>
      <c r="D188" s="425"/>
      <c r="E188" s="425"/>
      <c r="F188" s="425"/>
      <c r="G188" s="425"/>
      <c r="H188" s="425"/>
      <c r="I188" s="425"/>
      <c r="J188" s="425"/>
      <c r="K188" s="426"/>
    </row>
    <row r="189" spans="2:14" ht="34.25" customHeight="1" thickBot="1" x14ac:dyDescent="0.3">
      <c r="B189" s="421" t="s">
        <v>209</v>
      </c>
      <c r="C189" s="422"/>
      <c r="D189" s="422"/>
      <c r="E189" s="422"/>
      <c r="F189" s="422"/>
      <c r="G189" s="422"/>
      <c r="H189" s="422"/>
      <c r="I189" s="422"/>
      <c r="J189" s="422"/>
      <c r="K189" s="423"/>
    </row>
    <row r="190" spans="2:14" ht="12" thickBot="1" x14ac:dyDescent="0.3"/>
    <row r="191" spans="2:14" ht="14.4" customHeight="1" x14ac:dyDescent="0.25">
      <c r="B191" s="432" t="s">
        <v>5</v>
      </c>
      <c r="C191" s="433"/>
      <c r="D191" s="433"/>
      <c r="E191" s="433"/>
      <c r="F191" s="433"/>
      <c r="G191" s="433"/>
      <c r="H191" s="433"/>
      <c r="I191" s="433"/>
      <c r="J191" s="433"/>
      <c r="K191" s="433"/>
      <c r="L191" s="124"/>
      <c r="M191" s="124"/>
      <c r="N191" s="125"/>
    </row>
    <row r="192" spans="2:14" x14ac:dyDescent="0.25">
      <c r="B192" s="430"/>
      <c r="C192" s="431"/>
      <c r="D192" s="318">
        <v>2018</v>
      </c>
      <c r="E192" s="318">
        <f t="shared" ref="E192:K192" si="109">D192+1</f>
        <v>2019</v>
      </c>
      <c r="F192" s="318">
        <f t="shared" si="109"/>
        <v>2020</v>
      </c>
      <c r="G192" s="318">
        <f t="shared" si="109"/>
        <v>2021</v>
      </c>
      <c r="H192" s="318">
        <f t="shared" si="109"/>
        <v>2022</v>
      </c>
      <c r="I192" s="318">
        <f t="shared" si="109"/>
        <v>2023</v>
      </c>
      <c r="J192" s="318">
        <f t="shared" si="109"/>
        <v>2024</v>
      </c>
      <c r="K192" s="318">
        <f t="shared" si="109"/>
        <v>2025</v>
      </c>
      <c r="L192" s="318" t="s">
        <v>17</v>
      </c>
      <c r="M192" s="318" t="s">
        <v>70</v>
      </c>
      <c r="N192" s="134" t="s">
        <v>21</v>
      </c>
    </row>
    <row r="193" spans="2:14" x14ac:dyDescent="0.25">
      <c r="B193" s="108" t="s">
        <v>42</v>
      </c>
      <c r="C193" s="117" t="s">
        <v>2</v>
      </c>
      <c r="D193" s="99"/>
      <c r="E193" s="99"/>
      <c r="F193" s="99"/>
      <c r="G193" s="100"/>
      <c r="H193" s="100"/>
      <c r="I193" s="100"/>
      <c r="J193" s="100"/>
      <c r="K193" s="100"/>
      <c r="L193" s="99"/>
      <c r="M193" s="99"/>
      <c r="N193" s="110"/>
    </row>
    <row r="194" spans="2:14" ht="46" x14ac:dyDescent="0.25">
      <c r="B194" s="32" t="s">
        <v>203</v>
      </c>
      <c r="C194" s="65" t="s">
        <v>16</v>
      </c>
      <c r="D194" s="375"/>
      <c r="E194" s="375"/>
      <c r="F194" s="375"/>
      <c r="G194" s="375"/>
      <c r="H194" s="375"/>
      <c r="I194" s="375"/>
      <c r="J194" s="375"/>
      <c r="K194" s="375"/>
      <c r="L194" s="40" t="s">
        <v>266</v>
      </c>
      <c r="M194" s="65" t="s">
        <v>267</v>
      </c>
      <c r="N194" s="47"/>
    </row>
    <row r="195" spans="2:14" x14ac:dyDescent="0.25">
      <c r="B195" s="49" t="s">
        <v>46</v>
      </c>
      <c r="C195" s="65" t="s">
        <v>45</v>
      </c>
      <c r="D195" s="375"/>
      <c r="E195" s="375"/>
      <c r="F195" s="375"/>
      <c r="G195" s="375"/>
      <c r="H195" s="375"/>
      <c r="I195" s="375"/>
      <c r="J195" s="375"/>
      <c r="K195" s="375"/>
      <c r="L195" s="40" t="s">
        <v>204</v>
      </c>
      <c r="M195" s="65" t="s">
        <v>267</v>
      </c>
      <c r="N195" s="41"/>
    </row>
    <row r="196" spans="2:14" x14ac:dyDescent="0.25">
      <c r="B196" s="32" t="s">
        <v>44</v>
      </c>
      <c r="C196" s="65" t="s">
        <v>45</v>
      </c>
      <c r="D196" s="375"/>
      <c r="E196" s="375"/>
      <c r="F196" s="375"/>
      <c r="G196" s="375"/>
      <c r="H196" s="375"/>
      <c r="I196" s="375"/>
      <c r="J196" s="375"/>
      <c r="K196" s="375"/>
      <c r="L196" s="40" t="s">
        <v>205</v>
      </c>
      <c r="M196" s="65" t="s">
        <v>267</v>
      </c>
      <c r="N196" s="47"/>
    </row>
    <row r="197" spans="2:14" ht="23" x14ac:dyDescent="0.25">
      <c r="B197" s="49" t="s">
        <v>48</v>
      </c>
      <c r="C197" s="65" t="s">
        <v>3</v>
      </c>
      <c r="D197" s="392"/>
      <c r="E197" s="392"/>
      <c r="F197" s="392"/>
      <c r="G197" s="392"/>
      <c r="H197" s="392"/>
      <c r="I197" s="392"/>
      <c r="J197" s="392"/>
      <c r="K197" s="392"/>
      <c r="L197" s="40" t="s">
        <v>206</v>
      </c>
      <c r="M197" s="111" t="s">
        <v>77</v>
      </c>
      <c r="N197" s="53"/>
    </row>
    <row r="198" spans="2:14" ht="12" x14ac:dyDescent="0.25">
      <c r="B198" s="14" t="s">
        <v>7</v>
      </c>
      <c r="C198" s="103"/>
      <c r="D198" s="99"/>
      <c r="E198" s="99"/>
      <c r="F198" s="99"/>
      <c r="G198" s="100"/>
      <c r="H198" s="100"/>
      <c r="I198" s="100"/>
      <c r="J198" s="100"/>
      <c r="K198" s="100"/>
      <c r="L198" s="189"/>
      <c r="M198" s="189"/>
      <c r="N198" s="196"/>
    </row>
    <row r="199" spans="2:14" x14ac:dyDescent="0.25">
      <c r="B199" s="5" t="s">
        <v>30</v>
      </c>
      <c r="C199" s="107"/>
      <c r="D199" s="92">
        <v>1</v>
      </c>
      <c r="E199" s="92">
        <f>D199</f>
        <v>1</v>
      </c>
      <c r="F199" s="92">
        <f t="shared" ref="F199:K199" si="110">E199</f>
        <v>1</v>
      </c>
      <c r="G199" s="92">
        <f t="shared" si="110"/>
        <v>1</v>
      </c>
      <c r="H199" s="92">
        <f t="shared" si="110"/>
        <v>1</v>
      </c>
      <c r="I199" s="92">
        <f t="shared" si="110"/>
        <v>1</v>
      </c>
      <c r="J199" s="92">
        <f t="shared" si="110"/>
        <v>1</v>
      </c>
      <c r="K199" s="92">
        <f t="shared" si="110"/>
        <v>1</v>
      </c>
      <c r="L199" s="24"/>
      <c r="M199" s="123" t="s">
        <v>76</v>
      </c>
      <c r="N199" s="113"/>
    </row>
    <row r="200" spans="2:14" ht="12" thickBot="1" x14ac:dyDescent="0.3">
      <c r="B200" s="11" t="s">
        <v>9</v>
      </c>
      <c r="C200" s="109"/>
      <c r="D200" s="93">
        <v>1</v>
      </c>
      <c r="E200" s="93">
        <f>D200</f>
        <v>1</v>
      </c>
      <c r="F200" s="93">
        <f t="shared" ref="F200:K200" si="111">E200</f>
        <v>1</v>
      </c>
      <c r="G200" s="93">
        <f t="shared" si="111"/>
        <v>1</v>
      </c>
      <c r="H200" s="93">
        <f t="shared" si="111"/>
        <v>1</v>
      </c>
      <c r="I200" s="93">
        <f t="shared" si="111"/>
        <v>1</v>
      </c>
      <c r="J200" s="93">
        <f t="shared" si="111"/>
        <v>1</v>
      </c>
      <c r="K200" s="93">
        <f t="shared" si="111"/>
        <v>1</v>
      </c>
      <c r="L200" s="31"/>
      <c r="M200" s="126" t="s">
        <v>76</v>
      </c>
      <c r="N200" s="114"/>
    </row>
    <row r="202" spans="2:14" ht="12" thickBot="1" x14ac:dyDescent="0.3">
      <c r="B202" s="194" t="s">
        <v>14</v>
      </c>
      <c r="C202" s="22"/>
      <c r="D202" s="186"/>
      <c r="E202" s="186"/>
      <c r="F202" s="186"/>
      <c r="G202" s="195"/>
      <c r="H202" s="195"/>
      <c r="I202" s="195"/>
      <c r="J202" s="195"/>
      <c r="K202" s="195"/>
    </row>
    <row r="203" spans="2:14" ht="12" thickBot="1" x14ac:dyDescent="0.3">
      <c r="B203" s="131" t="s">
        <v>4</v>
      </c>
      <c r="C203" s="132"/>
      <c r="D203" s="132"/>
      <c r="E203" s="132">
        <v>0</v>
      </c>
      <c r="F203" s="132">
        <v>1</v>
      </c>
      <c r="G203" s="132">
        <v>2</v>
      </c>
      <c r="H203" s="132">
        <v>3</v>
      </c>
      <c r="I203" s="132">
        <v>4</v>
      </c>
      <c r="J203" s="132">
        <v>5</v>
      </c>
      <c r="K203" s="20">
        <v>6</v>
      </c>
    </row>
    <row r="204" spans="2:14" ht="12" thickBot="1" x14ac:dyDescent="0.3">
      <c r="B204" s="15"/>
      <c r="C204" s="132" t="s">
        <v>2</v>
      </c>
      <c r="D204" s="132">
        <v>2018</v>
      </c>
      <c r="E204" s="132">
        <f t="shared" ref="E204:K204" si="112">D204+1</f>
        <v>2019</v>
      </c>
      <c r="F204" s="132">
        <f t="shared" si="112"/>
        <v>2020</v>
      </c>
      <c r="G204" s="132">
        <f t="shared" si="112"/>
        <v>2021</v>
      </c>
      <c r="H204" s="132">
        <f t="shared" si="112"/>
        <v>2022</v>
      </c>
      <c r="I204" s="132">
        <f t="shared" si="112"/>
        <v>2023</v>
      </c>
      <c r="J204" s="132">
        <f t="shared" si="112"/>
        <v>2024</v>
      </c>
      <c r="K204" s="20">
        <f t="shared" si="112"/>
        <v>2025</v>
      </c>
    </row>
    <row r="205" spans="2:14" x14ac:dyDescent="0.25">
      <c r="B205" s="33" t="s">
        <v>42</v>
      </c>
      <c r="C205" s="30"/>
      <c r="D205" s="26"/>
      <c r="E205" s="26"/>
      <c r="F205" s="26"/>
      <c r="G205" s="26"/>
      <c r="H205" s="26"/>
      <c r="I205" s="26"/>
      <c r="J205" s="26"/>
      <c r="K205" s="27"/>
    </row>
    <row r="206" spans="2:14" x14ac:dyDescent="0.25">
      <c r="B206" s="49" t="s">
        <v>43</v>
      </c>
      <c r="C206" s="47" t="s">
        <v>47</v>
      </c>
      <c r="D206" s="393"/>
      <c r="E206" s="393"/>
      <c r="F206" s="393"/>
      <c r="G206" s="393"/>
      <c r="H206" s="393"/>
      <c r="I206" s="393"/>
      <c r="J206" s="393"/>
      <c r="K206" s="394"/>
    </row>
    <row r="207" spans="2:14" x14ac:dyDescent="0.25">
      <c r="B207" s="32" t="s">
        <v>207</v>
      </c>
      <c r="C207" s="47" t="s">
        <v>16</v>
      </c>
      <c r="D207" s="393"/>
      <c r="E207" s="393"/>
      <c r="F207" s="393"/>
      <c r="G207" s="393"/>
      <c r="H207" s="393"/>
      <c r="I207" s="393"/>
      <c r="J207" s="393"/>
      <c r="K207" s="394"/>
    </row>
    <row r="208" spans="2:14" x14ac:dyDescent="0.25">
      <c r="B208" s="23" t="s">
        <v>254</v>
      </c>
      <c r="C208" s="67" t="s">
        <v>16</v>
      </c>
      <c r="D208" s="395"/>
      <c r="E208" s="395"/>
      <c r="F208" s="395"/>
      <c r="G208" s="395"/>
      <c r="H208" s="395"/>
      <c r="I208" s="395"/>
      <c r="J208" s="395"/>
      <c r="K208" s="396"/>
    </row>
    <row r="209" spans="2:11" x14ac:dyDescent="0.25">
      <c r="B209" s="10" t="s">
        <v>13</v>
      </c>
      <c r="C209" s="18"/>
      <c r="D209" s="12"/>
      <c r="E209" s="12"/>
      <c r="F209" s="12"/>
      <c r="G209" s="12"/>
      <c r="H209" s="12"/>
      <c r="I209" s="12"/>
      <c r="J209" s="12"/>
      <c r="K209" s="13"/>
    </row>
    <row r="210" spans="2:11" x14ac:dyDescent="0.25">
      <c r="B210" s="5" t="s">
        <v>6</v>
      </c>
      <c r="C210" s="17" t="s">
        <v>3</v>
      </c>
      <c r="D210" s="6">
        <f t="shared" ref="D210:K211" si="113">D199</f>
        <v>1</v>
      </c>
      <c r="E210" s="6">
        <f t="shared" si="113"/>
        <v>1</v>
      </c>
      <c r="F210" s="6">
        <f t="shared" si="113"/>
        <v>1</v>
      </c>
      <c r="G210" s="6">
        <f t="shared" si="113"/>
        <v>1</v>
      </c>
      <c r="H210" s="6">
        <f t="shared" si="113"/>
        <v>1</v>
      </c>
      <c r="I210" s="6">
        <f t="shared" si="113"/>
        <v>1</v>
      </c>
      <c r="J210" s="6">
        <f t="shared" si="113"/>
        <v>1</v>
      </c>
      <c r="K210" s="8">
        <f t="shared" si="113"/>
        <v>1</v>
      </c>
    </row>
    <row r="211" spans="2:11" x14ac:dyDescent="0.25">
      <c r="B211" s="5" t="s">
        <v>9</v>
      </c>
      <c r="C211" s="17" t="s">
        <v>3</v>
      </c>
      <c r="D211" s="6">
        <f t="shared" si="113"/>
        <v>1</v>
      </c>
      <c r="E211" s="6">
        <f t="shared" si="113"/>
        <v>1</v>
      </c>
      <c r="F211" s="6">
        <f t="shared" si="113"/>
        <v>1</v>
      </c>
      <c r="G211" s="6">
        <f t="shared" si="113"/>
        <v>1</v>
      </c>
      <c r="H211" s="6">
        <f t="shared" si="113"/>
        <v>1</v>
      </c>
      <c r="I211" s="6">
        <f t="shared" si="113"/>
        <v>1</v>
      </c>
      <c r="J211" s="6">
        <f t="shared" si="113"/>
        <v>1</v>
      </c>
      <c r="K211" s="8">
        <f t="shared" si="113"/>
        <v>1</v>
      </c>
    </row>
    <row r="212" spans="2:11" x14ac:dyDescent="0.25">
      <c r="B212" s="10" t="s">
        <v>8</v>
      </c>
      <c r="C212" s="18"/>
      <c r="D212" s="12"/>
      <c r="E212" s="12"/>
      <c r="F212" s="12"/>
      <c r="G212" s="12"/>
      <c r="H212" s="12"/>
      <c r="I212" s="12"/>
      <c r="J212" s="12"/>
      <c r="K212" s="13"/>
    </row>
    <row r="213" spans="2:11" x14ac:dyDescent="0.25">
      <c r="B213" s="5" t="s">
        <v>12</v>
      </c>
      <c r="C213" s="17" t="s">
        <v>1</v>
      </c>
      <c r="D213" s="37">
        <f t="shared" ref="D213:K213" si="114">D208*D210*D211</f>
        <v>0</v>
      </c>
      <c r="E213" s="37">
        <f t="shared" si="114"/>
        <v>0</v>
      </c>
      <c r="F213" s="37">
        <f t="shared" si="114"/>
        <v>0</v>
      </c>
      <c r="G213" s="37">
        <f t="shared" si="114"/>
        <v>0</v>
      </c>
      <c r="H213" s="37">
        <f t="shared" si="114"/>
        <v>0</v>
      </c>
      <c r="I213" s="37">
        <f t="shared" si="114"/>
        <v>0</v>
      </c>
      <c r="J213" s="37">
        <f t="shared" si="114"/>
        <v>0</v>
      </c>
      <c r="K213" s="44">
        <f t="shared" si="114"/>
        <v>0</v>
      </c>
    </row>
    <row r="214" spans="2:11" ht="12" thickBot="1" x14ac:dyDescent="0.3">
      <c r="B214" s="28" t="s">
        <v>12</v>
      </c>
      <c r="C214" s="29" t="s">
        <v>1</v>
      </c>
      <c r="D214" s="45">
        <f t="shared" ref="D214:K214" si="115">D213</f>
        <v>0</v>
      </c>
      <c r="E214" s="45">
        <f t="shared" si="115"/>
        <v>0</v>
      </c>
      <c r="F214" s="45">
        <f t="shared" si="115"/>
        <v>0</v>
      </c>
      <c r="G214" s="45">
        <f t="shared" si="115"/>
        <v>0</v>
      </c>
      <c r="H214" s="45">
        <f t="shared" si="115"/>
        <v>0</v>
      </c>
      <c r="I214" s="45">
        <f t="shared" si="115"/>
        <v>0</v>
      </c>
      <c r="J214" s="45">
        <f t="shared" si="115"/>
        <v>0</v>
      </c>
      <c r="K214" s="46">
        <f t="shared" si="115"/>
        <v>0</v>
      </c>
    </row>
  </sheetData>
  <mergeCells count="45">
    <mergeCell ref="B192:C192"/>
    <mergeCell ref="B63:C63"/>
    <mergeCell ref="B120:C120"/>
    <mergeCell ref="B12:C12"/>
    <mergeCell ref="B156:C156"/>
    <mergeCell ref="B147:K147"/>
    <mergeCell ref="B148:K148"/>
    <mergeCell ref="B149:K149"/>
    <mergeCell ref="B150:K150"/>
    <mergeCell ref="B151:K151"/>
    <mergeCell ref="B152:K152"/>
    <mergeCell ref="B153:K153"/>
    <mergeCell ref="B62:K62"/>
    <mergeCell ref="B119:K119"/>
    <mergeCell ref="B155:K155"/>
    <mergeCell ref="B191:K191"/>
    <mergeCell ref="B116:K116"/>
    <mergeCell ref="B57:K57"/>
    <mergeCell ref="B58:K58"/>
    <mergeCell ref="B59:K59"/>
    <mergeCell ref="B60:K60"/>
    <mergeCell ref="B111:K111"/>
    <mergeCell ref="B117:K117"/>
    <mergeCell ref="B9:K9"/>
    <mergeCell ref="B3:K3"/>
    <mergeCell ref="B54:K54"/>
    <mergeCell ref="B55:K55"/>
    <mergeCell ref="B56:K56"/>
    <mergeCell ref="B4:K4"/>
    <mergeCell ref="B6:K6"/>
    <mergeCell ref="B8:K8"/>
    <mergeCell ref="B5:K5"/>
    <mergeCell ref="B7:K7"/>
    <mergeCell ref="B11:K11"/>
    <mergeCell ref="B112:K112"/>
    <mergeCell ref="B113:K113"/>
    <mergeCell ref="B114:K114"/>
    <mergeCell ref="B115:K115"/>
    <mergeCell ref="B188:K188"/>
    <mergeCell ref="B189:K189"/>
    <mergeCell ref="B183:K183"/>
    <mergeCell ref="B184:K184"/>
    <mergeCell ref="B185:K185"/>
    <mergeCell ref="B186:K186"/>
    <mergeCell ref="B187:K187"/>
  </mergeCells>
  <hyperlinks>
    <hyperlink ref="M76" r:id="rId1" xr:uid="{969D37FA-AA56-4854-887F-B825DA332F5B}"/>
    <hyperlink ref="M90" r:id="rId2" xr:uid="{8BCB66DF-62AC-4DA8-B227-60AC6B51A1B1}"/>
  </hyperlinks>
  <pageMargins left="0.7" right="0.7" top="0.75" bottom="0.75" header="0.3" footer="0.3"/>
  <pageSetup orientation="portrait" horizontalDpi="300" verticalDpi="3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61E5D-3C97-40E2-BA20-54D1305926CE}">
  <dimension ref="A1:N40"/>
  <sheetViews>
    <sheetView zoomScaleNormal="100" workbookViewId="0"/>
  </sheetViews>
  <sheetFormatPr defaultRowHeight="14.5" x14ac:dyDescent="0.35"/>
  <cols>
    <col min="1" max="1" width="6.54296875" customWidth="1"/>
    <col min="2" max="2" width="52.6328125" customWidth="1"/>
    <col min="4" max="4" width="11.54296875" customWidth="1"/>
    <col min="5" max="5" width="18.1796875" customWidth="1"/>
    <col min="6" max="6" width="11.90625" bestFit="1" customWidth="1"/>
    <col min="7" max="7" width="13.08984375" bestFit="1" customWidth="1"/>
    <col min="8" max="8" width="13.1796875" customWidth="1"/>
    <col min="9" max="9" width="13.81640625" customWidth="1"/>
    <col min="10" max="10" width="12.54296875" customWidth="1"/>
    <col min="11" max="11" width="12.1796875" customWidth="1"/>
    <col min="12" max="12" width="55.81640625" customWidth="1"/>
    <col min="13" max="13" width="20.90625" customWidth="1"/>
    <col min="14" max="14" width="16.36328125" customWidth="1"/>
  </cols>
  <sheetData>
    <row r="1" spans="1:14" ht="15.5" x14ac:dyDescent="0.35">
      <c r="B1" s="1" t="s">
        <v>226</v>
      </c>
      <c r="C1" s="2"/>
      <c r="D1" s="3"/>
      <c r="E1" s="3"/>
      <c r="F1" s="3"/>
      <c r="G1" s="2"/>
      <c r="H1" s="2"/>
      <c r="I1" s="2"/>
      <c r="J1" s="2"/>
      <c r="K1" s="2"/>
      <c r="L1" s="2"/>
      <c r="M1" s="2"/>
    </row>
    <row r="2" spans="1:14" ht="15" thickBot="1" x14ac:dyDescent="0.4">
      <c r="B2" s="4" t="s">
        <v>15</v>
      </c>
      <c r="C2" s="187" t="s">
        <v>322</v>
      </c>
      <c r="D2" s="3"/>
      <c r="E2" s="3"/>
      <c r="F2" s="3"/>
      <c r="G2" s="2"/>
      <c r="H2" s="2"/>
      <c r="I2" s="2"/>
      <c r="J2" s="2"/>
      <c r="K2" s="2"/>
      <c r="L2" s="2"/>
      <c r="M2" s="2"/>
    </row>
    <row r="3" spans="1:14" x14ac:dyDescent="0.35">
      <c r="B3" s="434" t="s">
        <v>32</v>
      </c>
      <c r="C3" s="435"/>
      <c r="D3" s="435"/>
      <c r="E3" s="435"/>
      <c r="F3" s="435"/>
      <c r="G3" s="435"/>
      <c r="H3" s="435"/>
      <c r="I3" s="435"/>
      <c r="J3" s="435"/>
      <c r="K3" s="436"/>
      <c r="L3" s="2"/>
      <c r="M3" s="2"/>
    </row>
    <row r="4" spans="1:14" x14ac:dyDescent="0.35">
      <c r="B4" s="439" t="s">
        <v>169</v>
      </c>
      <c r="C4" s="440"/>
      <c r="D4" s="440"/>
      <c r="E4" s="440"/>
      <c r="F4" s="440"/>
      <c r="G4" s="440"/>
      <c r="H4" s="440"/>
      <c r="I4" s="440"/>
      <c r="J4" s="440"/>
      <c r="K4" s="441"/>
      <c r="L4" s="2"/>
      <c r="M4" s="2"/>
    </row>
    <row r="5" spans="1:14" ht="45.5" customHeight="1" x14ac:dyDescent="0.35">
      <c r="B5" s="442" t="s">
        <v>314</v>
      </c>
      <c r="C5" s="443"/>
      <c r="D5" s="443"/>
      <c r="E5" s="443"/>
      <c r="F5" s="443"/>
      <c r="G5" s="443"/>
      <c r="H5" s="443"/>
      <c r="I5" s="443"/>
      <c r="J5" s="443"/>
      <c r="K5" s="444"/>
      <c r="L5" s="2"/>
      <c r="M5" s="2"/>
    </row>
    <row r="6" spans="1:14" x14ac:dyDescent="0.35">
      <c r="B6" s="439" t="s">
        <v>170</v>
      </c>
      <c r="C6" s="440"/>
      <c r="D6" s="440"/>
      <c r="E6" s="440"/>
      <c r="F6" s="440"/>
      <c r="G6" s="440"/>
      <c r="H6" s="440"/>
      <c r="I6" s="440"/>
      <c r="J6" s="440"/>
      <c r="K6" s="441"/>
      <c r="L6" s="2"/>
      <c r="M6" s="2"/>
    </row>
    <row r="7" spans="1:14" ht="33" customHeight="1" x14ac:dyDescent="0.35">
      <c r="B7" s="427" t="s">
        <v>315</v>
      </c>
      <c r="C7" s="428"/>
      <c r="D7" s="428"/>
      <c r="E7" s="428"/>
      <c r="F7" s="428"/>
      <c r="G7" s="428"/>
      <c r="H7" s="428"/>
      <c r="I7" s="428"/>
      <c r="J7" s="428"/>
      <c r="K7" s="429"/>
      <c r="L7" s="2"/>
      <c r="M7" s="2"/>
    </row>
    <row r="8" spans="1:14" s="86" customFormat="1" x14ac:dyDescent="0.35">
      <c r="B8" s="439" t="s">
        <v>171</v>
      </c>
      <c r="C8" s="440"/>
      <c r="D8" s="440"/>
      <c r="E8" s="440"/>
      <c r="F8" s="440"/>
      <c r="G8" s="440"/>
      <c r="H8" s="440"/>
      <c r="I8" s="440"/>
      <c r="J8" s="440"/>
      <c r="K8" s="441"/>
      <c r="L8" s="251"/>
      <c r="M8" s="251"/>
    </row>
    <row r="9" spans="1:14" s="86" customFormat="1" ht="27.5" customHeight="1" thickBot="1" x14ac:dyDescent="0.4">
      <c r="B9" s="445" t="s">
        <v>316</v>
      </c>
      <c r="C9" s="446"/>
      <c r="D9" s="446"/>
      <c r="E9" s="446"/>
      <c r="F9" s="446"/>
      <c r="G9" s="446"/>
      <c r="H9" s="446"/>
      <c r="I9" s="446"/>
      <c r="J9" s="446"/>
      <c r="K9" s="447"/>
      <c r="L9" s="251"/>
      <c r="M9" s="251"/>
    </row>
    <row r="10" spans="1:14" ht="15" thickBot="1" x14ac:dyDescent="0.4">
      <c r="B10" s="94"/>
      <c r="C10" s="2"/>
      <c r="D10" s="3"/>
      <c r="E10" s="3"/>
      <c r="F10" s="3"/>
      <c r="G10" s="2"/>
      <c r="H10" s="2"/>
      <c r="I10" s="2"/>
      <c r="J10" s="2"/>
      <c r="K10" s="2"/>
      <c r="L10" s="2"/>
      <c r="M10" s="2"/>
    </row>
    <row r="11" spans="1:14" x14ac:dyDescent="0.35">
      <c r="B11" s="432" t="s">
        <v>5</v>
      </c>
      <c r="C11" s="433"/>
      <c r="D11" s="433"/>
      <c r="E11" s="433"/>
      <c r="F11" s="433"/>
      <c r="G11" s="433"/>
      <c r="H11" s="433"/>
      <c r="I11" s="433"/>
      <c r="J11" s="433"/>
      <c r="K11" s="433"/>
      <c r="L11" s="124"/>
      <c r="M11" s="124"/>
      <c r="N11" s="95"/>
    </row>
    <row r="12" spans="1:14" x14ac:dyDescent="0.35">
      <c r="B12" s="437"/>
      <c r="C12" s="438"/>
      <c r="D12" s="97">
        <v>2018</v>
      </c>
      <c r="E12" s="97">
        <f>D12+1</f>
        <v>2019</v>
      </c>
      <c r="F12" s="97">
        <f t="shared" ref="F12:K12" si="0">E12+1</f>
        <v>2020</v>
      </c>
      <c r="G12" s="97">
        <f t="shared" si="0"/>
        <v>2021</v>
      </c>
      <c r="H12" s="97">
        <f t="shared" si="0"/>
        <v>2022</v>
      </c>
      <c r="I12" s="97">
        <f t="shared" si="0"/>
        <v>2023</v>
      </c>
      <c r="J12" s="97">
        <f t="shared" si="0"/>
        <v>2024</v>
      </c>
      <c r="K12" s="97">
        <f t="shared" si="0"/>
        <v>2025</v>
      </c>
      <c r="L12" s="97" t="s">
        <v>17</v>
      </c>
      <c r="M12" s="97" t="s">
        <v>21</v>
      </c>
      <c r="N12" s="96" t="s">
        <v>74</v>
      </c>
    </row>
    <row r="13" spans="1:14" ht="27.65" customHeight="1" x14ac:dyDescent="0.35">
      <c r="A13" s="66" t="s">
        <v>38</v>
      </c>
      <c r="B13" s="121" t="s">
        <v>34</v>
      </c>
      <c r="C13" s="98" t="s">
        <v>2</v>
      </c>
      <c r="D13" s="118"/>
      <c r="E13" s="118"/>
      <c r="F13" s="118"/>
      <c r="G13" s="119"/>
      <c r="H13" s="119"/>
      <c r="I13" s="119"/>
      <c r="J13" s="119"/>
      <c r="K13" s="119"/>
      <c r="L13" s="99"/>
      <c r="M13" s="99"/>
      <c r="N13" s="110"/>
    </row>
    <row r="14" spans="1:14" ht="23" x14ac:dyDescent="0.35">
      <c r="B14" s="49" t="s">
        <v>268</v>
      </c>
      <c r="C14" s="65" t="s">
        <v>25</v>
      </c>
      <c r="D14" s="85"/>
      <c r="E14" s="85">
        <f>'Operating Efficiency'!E15</f>
        <v>100000</v>
      </c>
      <c r="F14" s="85">
        <f>'Operating Efficiency'!F15</f>
        <v>150000</v>
      </c>
      <c r="G14" s="85">
        <f>'Operating Efficiency'!G15</f>
        <v>200000</v>
      </c>
      <c r="H14" s="85">
        <f>'Operating Efficiency'!H15</f>
        <v>220000</v>
      </c>
      <c r="I14" s="85">
        <f>'Operating Efficiency'!I15</f>
        <v>242000</v>
      </c>
      <c r="J14" s="85">
        <f>'Operating Efficiency'!J15</f>
        <v>300000</v>
      </c>
      <c r="K14" s="85">
        <f>'Operating Efficiency'!K15</f>
        <v>343414.27276599954</v>
      </c>
      <c r="L14" s="40" t="s">
        <v>273</v>
      </c>
      <c r="M14" s="19"/>
      <c r="N14" s="41" t="s">
        <v>71</v>
      </c>
    </row>
    <row r="15" spans="1:14" ht="24" x14ac:dyDescent="0.35">
      <c r="B15" s="49" t="s">
        <v>269</v>
      </c>
      <c r="C15" s="65" t="s">
        <v>25</v>
      </c>
      <c r="D15" s="85"/>
      <c r="E15" s="85">
        <f>'Operating Efficiency'!E16</f>
        <v>100000</v>
      </c>
      <c r="F15" s="85">
        <f>'Operating Efficiency'!F16</f>
        <v>175000</v>
      </c>
      <c r="G15" s="85">
        <f>'Operating Efficiency'!G16</f>
        <v>250000</v>
      </c>
      <c r="H15" s="85">
        <f>'Operating Efficiency'!H16</f>
        <v>357142.85714285716</v>
      </c>
      <c r="I15" s="85">
        <f>'Operating Efficiency'!I16</f>
        <v>510204.08163265308</v>
      </c>
      <c r="J15" s="85">
        <f>'Operating Efficiency'!J16</f>
        <v>728862.97376093303</v>
      </c>
      <c r="K15" s="85">
        <f>'Operating Efficiency'!K16</f>
        <v>1041232.8196584758</v>
      </c>
      <c r="L15" s="40" t="s">
        <v>273</v>
      </c>
      <c r="M15" s="101" t="s">
        <v>20</v>
      </c>
      <c r="N15" s="41" t="s">
        <v>71</v>
      </c>
    </row>
    <row r="16" spans="1:14" x14ac:dyDescent="0.35">
      <c r="B16" s="49" t="s">
        <v>18</v>
      </c>
      <c r="C16" s="65" t="s">
        <v>16</v>
      </c>
      <c r="D16" s="48"/>
      <c r="E16" s="377"/>
      <c r="F16" s="377">
        <v>0.1</v>
      </c>
      <c r="G16" s="377">
        <v>0.1</v>
      </c>
      <c r="H16" s="377">
        <v>0.1</v>
      </c>
      <c r="I16" s="377">
        <v>0.1</v>
      </c>
      <c r="J16" s="377">
        <v>0.1</v>
      </c>
      <c r="K16" s="377">
        <v>0.1</v>
      </c>
      <c r="L16" s="130"/>
      <c r="M16" s="102"/>
      <c r="N16" s="115" t="s">
        <v>80</v>
      </c>
    </row>
    <row r="17" spans="2:14" x14ac:dyDescent="0.35">
      <c r="B17" s="138" t="s">
        <v>270</v>
      </c>
      <c r="C17" s="65" t="s">
        <v>16</v>
      </c>
      <c r="D17" s="48"/>
      <c r="E17" s="377"/>
      <c r="F17" s="377"/>
      <c r="G17" s="377"/>
      <c r="H17" s="377"/>
      <c r="I17" s="377"/>
      <c r="J17" s="377"/>
      <c r="K17" s="377"/>
      <c r="L17" s="40"/>
      <c r="M17" s="102"/>
      <c r="N17" s="115"/>
    </row>
    <row r="18" spans="2:14" x14ac:dyDescent="0.35">
      <c r="B18" s="49" t="s">
        <v>19</v>
      </c>
      <c r="C18" s="65" t="s">
        <v>16</v>
      </c>
      <c r="D18" s="48"/>
      <c r="E18" s="377"/>
      <c r="F18" s="377">
        <v>0.1</v>
      </c>
      <c r="G18" s="377">
        <v>0.1</v>
      </c>
      <c r="H18" s="377">
        <v>0.1</v>
      </c>
      <c r="I18" s="377">
        <v>0.1</v>
      </c>
      <c r="J18" s="377">
        <v>0.1</v>
      </c>
      <c r="K18" s="377">
        <v>0.1</v>
      </c>
      <c r="L18" s="40"/>
      <c r="M18" s="102"/>
      <c r="N18" s="115" t="s">
        <v>80</v>
      </c>
    </row>
    <row r="19" spans="2:14" x14ac:dyDescent="0.35">
      <c r="B19" s="49" t="s">
        <v>22</v>
      </c>
      <c r="C19" s="65" t="s">
        <v>3</v>
      </c>
      <c r="D19" s="91"/>
      <c r="E19" s="383"/>
      <c r="F19" s="383"/>
      <c r="G19" s="383">
        <v>5.0000000000000001E-3</v>
      </c>
      <c r="H19" s="383">
        <f t="shared" ref="H19:K19" si="1">G19</f>
        <v>5.0000000000000001E-3</v>
      </c>
      <c r="I19" s="383">
        <f t="shared" si="1"/>
        <v>5.0000000000000001E-3</v>
      </c>
      <c r="J19" s="383">
        <f t="shared" si="1"/>
        <v>5.0000000000000001E-3</v>
      </c>
      <c r="K19" s="383">
        <f t="shared" si="1"/>
        <v>5.0000000000000001E-3</v>
      </c>
      <c r="L19" s="35" t="s">
        <v>35</v>
      </c>
      <c r="M19" s="102"/>
      <c r="N19" s="115" t="s">
        <v>71</v>
      </c>
    </row>
    <row r="20" spans="2:14" x14ac:dyDescent="0.35">
      <c r="B20" s="49" t="s">
        <v>23</v>
      </c>
      <c r="C20" s="120" t="s">
        <v>3</v>
      </c>
      <c r="D20" s="91"/>
      <c r="E20" s="383"/>
      <c r="F20" s="383"/>
      <c r="G20" s="383">
        <v>0</v>
      </c>
      <c r="H20" s="383">
        <f>G20</f>
        <v>0</v>
      </c>
      <c r="I20" s="383">
        <f t="shared" ref="I20:K20" si="2">H20</f>
        <v>0</v>
      </c>
      <c r="J20" s="383">
        <f t="shared" si="2"/>
        <v>0</v>
      </c>
      <c r="K20" s="383">
        <f t="shared" si="2"/>
        <v>0</v>
      </c>
      <c r="L20" s="35" t="s">
        <v>36</v>
      </c>
      <c r="M20" s="102"/>
      <c r="N20" s="115" t="s">
        <v>71</v>
      </c>
    </row>
    <row r="21" spans="2:14" x14ac:dyDescent="0.35">
      <c r="B21" s="14" t="s">
        <v>7</v>
      </c>
      <c r="C21" s="103"/>
      <c r="D21" s="104"/>
      <c r="E21" s="104"/>
      <c r="F21" s="104"/>
      <c r="G21" s="105"/>
      <c r="H21" s="105"/>
      <c r="I21" s="105"/>
      <c r="J21" s="105"/>
      <c r="K21" s="105"/>
      <c r="L21" s="106"/>
      <c r="M21" s="106"/>
      <c r="N21" s="112"/>
    </row>
    <row r="22" spans="2:14" ht="24" x14ac:dyDescent="0.35">
      <c r="B22" s="5" t="s">
        <v>29</v>
      </c>
      <c r="C22" s="107"/>
      <c r="D22" s="92">
        <v>0.5</v>
      </c>
      <c r="E22" s="92">
        <f>D22</f>
        <v>0.5</v>
      </c>
      <c r="F22" s="92">
        <f t="shared" ref="F22:K22" si="3">E22</f>
        <v>0.5</v>
      </c>
      <c r="G22" s="92">
        <f t="shared" si="3"/>
        <v>0.5</v>
      </c>
      <c r="H22" s="92">
        <f t="shared" si="3"/>
        <v>0.5</v>
      </c>
      <c r="I22" s="92">
        <f t="shared" si="3"/>
        <v>0.5</v>
      </c>
      <c r="J22" s="92">
        <f t="shared" si="3"/>
        <v>0.5</v>
      </c>
      <c r="K22" s="92">
        <f t="shared" si="3"/>
        <v>0.5</v>
      </c>
      <c r="L22" s="140" t="s">
        <v>274</v>
      </c>
      <c r="M22" s="24"/>
      <c r="N22" s="116" t="s">
        <v>78</v>
      </c>
    </row>
    <row r="23" spans="2:14" ht="15" thickBot="1" x14ac:dyDescent="0.4">
      <c r="B23" s="11" t="s">
        <v>9</v>
      </c>
      <c r="C23" s="109"/>
      <c r="D23" s="93">
        <v>1</v>
      </c>
      <c r="E23" s="93">
        <f>D23</f>
        <v>1</v>
      </c>
      <c r="F23" s="93">
        <f t="shared" ref="F23:K23" si="4">E23</f>
        <v>1</v>
      </c>
      <c r="G23" s="93">
        <f t="shared" si="4"/>
        <v>1</v>
      </c>
      <c r="H23" s="93">
        <f t="shared" si="4"/>
        <v>1</v>
      </c>
      <c r="I23" s="93">
        <f t="shared" si="4"/>
        <v>1</v>
      </c>
      <c r="J23" s="93">
        <f t="shared" si="4"/>
        <v>1</v>
      </c>
      <c r="K23" s="93">
        <f t="shared" si="4"/>
        <v>1</v>
      </c>
      <c r="L23" s="93"/>
      <c r="M23" s="31"/>
      <c r="N23" s="122" t="s">
        <v>78</v>
      </c>
    </row>
    <row r="24" spans="2:14" x14ac:dyDescent="0.35">
      <c r="K24" s="228"/>
    </row>
    <row r="25" spans="2:14" ht="15" thickBot="1" x14ac:dyDescent="0.4">
      <c r="B25" s="25" t="s">
        <v>14</v>
      </c>
      <c r="C25" s="22"/>
      <c r="D25" s="3"/>
      <c r="E25" s="3"/>
      <c r="F25" s="3"/>
      <c r="G25" s="9"/>
      <c r="H25" s="9"/>
      <c r="I25" s="9"/>
      <c r="J25" s="9"/>
      <c r="K25" s="228"/>
    </row>
    <row r="26" spans="2:14" ht="15" thickBot="1" x14ac:dyDescent="0.4">
      <c r="B26" s="131" t="s">
        <v>4</v>
      </c>
      <c r="C26" s="132"/>
      <c r="D26" s="132"/>
      <c r="E26" s="132">
        <v>0</v>
      </c>
      <c r="F26" s="132">
        <v>1</v>
      </c>
      <c r="G26" s="132">
        <v>2</v>
      </c>
      <c r="H26" s="132">
        <v>3</v>
      </c>
      <c r="I26" s="132">
        <v>4</v>
      </c>
      <c r="J26" s="132">
        <v>5</v>
      </c>
      <c r="K26" s="20">
        <v>6</v>
      </c>
    </row>
    <row r="27" spans="2:14" ht="15" thickBot="1" x14ac:dyDescent="0.4">
      <c r="B27" s="15"/>
      <c r="C27" s="132" t="s">
        <v>2</v>
      </c>
      <c r="D27" s="132">
        <v>2018</v>
      </c>
      <c r="E27" s="132">
        <f t="shared" ref="E27:K27" si="5">D27+1</f>
        <v>2019</v>
      </c>
      <c r="F27" s="132">
        <f t="shared" si="5"/>
        <v>2020</v>
      </c>
      <c r="G27" s="132">
        <f t="shared" si="5"/>
        <v>2021</v>
      </c>
      <c r="H27" s="132">
        <f t="shared" si="5"/>
        <v>2022</v>
      </c>
      <c r="I27" s="132">
        <f t="shared" si="5"/>
        <v>2023</v>
      </c>
      <c r="J27" s="132">
        <f t="shared" si="5"/>
        <v>2024</v>
      </c>
      <c r="K27" s="20">
        <f t="shared" si="5"/>
        <v>2025</v>
      </c>
    </row>
    <row r="28" spans="2:14" x14ac:dyDescent="0.35">
      <c r="B28" s="16" t="s">
        <v>11</v>
      </c>
      <c r="C28" s="30"/>
      <c r="D28" s="26"/>
      <c r="E28" s="26"/>
      <c r="F28" s="26"/>
      <c r="G28" s="26"/>
      <c r="H28" s="26"/>
      <c r="I28" s="26"/>
      <c r="J28" s="26"/>
      <c r="K28" s="27"/>
    </row>
    <row r="29" spans="2:14" ht="23" x14ac:dyDescent="0.35">
      <c r="B29" s="49" t="s">
        <v>271</v>
      </c>
      <c r="C29" s="47" t="s">
        <v>16</v>
      </c>
      <c r="D29" s="128">
        <f t="shared" ref="D29:K29" si="6">D14*D16</f>
        <v>0</v>
      </c>
      <c r="E29" s="128">
        <f t="shared" si="6"/>
        <v>0</v>
      </c>
      <c r="F29" s="128">
        <f t="shared" si="6"/>
        <v>15000</v>
      </c>
      <c r="G29" s="128">
        <f t="shared" si="6"/>
        <v>20000</v>
      </c>
      <c r="H29" s="128">
        <f t="shared" si="6"/>
        <v>22000</v>
      </c>
      <c r="I29" s="128">
        <f t="shared" si="6"/>
        <v>24200</v>
      </c>
      <c r="J29" s="128">
        <f t="shared" si="6"/>
        <v>30000</v>
      </c>
      <c r="K29" s="141">
        <f t="shared" si="6"/>
        <v>34341.427276599956</v>
      </c>
    </row>
    <row r="30" spans="2:14" x14ac:dyDescent="0.35">
      <c r="B30" s="138" t="s">
        <v>270</v>
      </c>
      <c r="C30" s="47" t="s">
        <v>16</v>
      </c>
      <c r="D30" s="128">
        <f>D14*D17</f>
        <v>0</v>
      </c>
      <c r="E30" s="128">
        <f t="shared" ref="E30:K30" si="7">E14*E17</f>
        <v>0</v>
      </c>
      <c r="F30" s="128">
        <f>F14*F17</f>
        <v>0</v>
      </c>
      <c r="G30" s="128">
        <f t="shared" si="7"/>
        <v>0</v>
      </c>
      <c r="H30" s="128">
        <f t="shared" si="7"/>
        <v>0</v>
      </c>
      <c r="I30" s="128">
        <f t="shared" si="7"/>
        <v>0</v>
      </c>
      <c r="J30" s="128">
        <f t="shared" si="7"/>
        <v>0</v>
      </c>
      <c r="K30" s="141">
        <f t="shared" si="7"/>
        <v>0</v>
      </c>
    </row>
    <row r="31" spans="2:14" ht="23" x14ac:dyDescent="0.35">
      <c r="B31" s="49" t="s">
        <v>272</v>
      </c>
      <c r="C31" s="47" t="s">
        <v>16</v>
      </c>
      <c r="D31" s="128">
        <f t="shared" ref="D31:K31" si="8">D15*D18</f>
        <v>0</v>
      </c>
      <c r="E31" s="128">
        <f t="shared" si="8"/>
        <v>0</v>
      </c>
      <c r="F31" s="128">
        <f t="shared" si="8"/>
        <v>17500</v>
      </c>
      <c r="G31" s="128">
        <f t="shared" si="8"/>
        <v>25000</v>
      </c>
      <c r="H31" s="128">
        <f t="shared" si="8"/>
        <v>35714.285714285717</v>
      </c>
      <c r="I31" s="128">
        <f t="shared" si="8"/>
        <v>51020.408163265311</v>
      </c>
      <c r="J31" s="128">
        <f t="shared" si="8"/>
        <v>72886.297376093309</v>
      </c>
      <c r="K31" s="141">
        <f t="shared" si="8"/>
        <v>104123.28196584759</v>
      </c>
    </row>
    <row r="32" spans="2:14" x14ac:dyDescent="0.35">
      <c r="B32" s="23" t="s">
        <v>24</v>
      </c>
      <c r="C32" s="54"/>
      <c r="D32" s="64">
        <f>D29+D30-D31</f>
        <v>0</v>
      </c>
      <c r="E32" s="64">
        <f t="shared" ref="E32:K32" si="9">E29+E30-E31</f>
        <v>0</v>
      </c>
      <c r="F32" s="64">
        <f t="shared" si="9"/>
        <v>-2500</v>
      </c>
      <c r="G32" s="64">
        <f t="shared" si="9"/>
        <v>-5000</v>
      </c>
      <c r="H32" s="64">
        <f t="shared" si="9"/>
        <v>-13714.285714285717</v>
      </c>
      <c r="I32" s="64">
        <f t="shared" si="9"/>
        <v>-26820.408163265311</v>
      </c>
      <c r="J32" s="64">
        <f t="shared" si="9"/>
        <v>-42886.297376093309</v>
      </c>
      <c r="K32" s="142">
        <f t="shared" si="9"/>
        <v>-69781.854689247644</v>
      </c>
    </row>
    <row r="33" spans="2:11" x14ac:dyDescent="0.35">
      <c r="B33" s="10" t="s">
        <v>13</v>
      </c>
      <c r="C33" s="18"/>
      <c r="D33" s="12"/>
      <c r="E33" s="12"/>
      <c r="F33" s="12"/>
      <c r="G33" s="12"/>
      <c r="H33" s="12"/>
      <c r="I33" s="12"/>
      <c r="J33" s="12"/>
      <c r="K33" s="13"/>
    </row>
    <row r="34" spans="2:11" x14ac:dyDescent="0.35">
      <c r="B34" s="5" t="s">
        <v>29</v>
      </c>
      <c r="C34" s="17" t="s">
        <v>3</v>
      </c>
      <c r="D34" s="6">
        <f t="shared" ref="D34:K34" si="10">D22</f>
        <v>0.5</v>
      </c>
      <c r="E34" s="6">
        <f t="shared" si="10"/>
        <v>0.5</v>
      </c>
      <c r="F34" s="6">
        <f t="shared" si="10"/>
        <v>0.5</v>
      </c>
      <c r="G34" s="6">
        <f t="shared" si="10"/>
        <v>0.5</v>
      </c>
      <c r="H34" s="6">
        <f t="shared" si="10"/>
        <v>0.5</v>
      </c>
      <c r="I34" s="6">
        <f t="shared" si="10"/>
        <v>0.5</v>
      </c>
      <c r="J34" s="6">
        <f t="shared" si="10"/>
        <v>0.5</v>
      </c>
      <c r="K34" s="8">
        <f t="shared" si="10"/>
        <v>0.5</v>
      </c>
    </row>
    <row r="35" spans="2:11" x14ac:dyDescent="0.35">
      <c r="B35" s="5" t="s">
        <v>9</v>
      </c>
      <c r="C35" s="17" t="s">
        <v>3</v>
      </c>
      <c r="D35" s="6">
        <v>1</v>
      </c>
      <c r="E35" s="6">
        <v>1</v>
      </c>
      <c r="F35" s="6">
        <v>1</v>
      </c>
      <c r="G35" s="6">
        <v>1</v>
      </c>
      <c r="H35" s="6">
        <f>H23</f>
        <v>1</v>
      </c>
      <c r="I35" s="6">
        <f>I23</f>
        <v>1</v>
      </c>
      <c r="J35" s="6">
        <f>J23</f>
        <v>1</v>
      </c>
      <c r="K35" s="8">
        <f>K23</f>
        <v>1</v>
      </c>
    </row>
    <row r="36" spans="2:11" x14ac:dyDescent="0.35">
      <c r="B36" s="10" t="s">
        <v>8</v>
      </c>
      <c r="C36" s="18"/>
      <c r="D36" s="12"/>
      <c r="E36" s="12"/>
      <c r="F36" s="12"/>
      <c r="G36" s="12"/>
      <c r="H36" s="12"/>
      <c r="I36" s="12"/>
      <c r="J36" s="12"/>
      <c r="K36" s="13"/>
    </row>
    <row r="37" spans="2:11" x14ac:dyDescent="0.35">
      <c r="B37" s="5" t="s">
        <v>12</v>
      </c>
      <c r="C37" s="17" t="s">
        <v>1</v>
      </c>
      <c r="D37" s="37">
        <f>D32*D34*D35</f>
        <v>0</v>
      </c>
      <c r="E37" s="37">
        <f t="shared" ref="E37:K37" si="11">E32*E34*E35</f>
        <v>0</v>
      </c>
      <c r="F37" s="37">
        <f t="shared" si="11"/>
        <v>-1250</v>
      </c>
      <c r="G37" s="37">
        <f t="shared" si="11"/>
        <v>-2500</v>
      </c>
      <c r="H37" s="37">
        <f t="shared" si="11"/>
        <v>-6857.1428571428587</v>
      </c>
      <c r="I37" s="37">
        <f t="shared" si="11"/>
        <v>-13410.204081632655</v>
      </c>
      <c r="J37" s="37">
        <f t="shared" si="11"/>
        <v>-21443.148688046655</v>
      </c>
      <c r="K37" s="44">
        <f t="shared" si="11"/>
        <v>-34890.927344623822</v>
      </c>
    </row>
    <row r="38" spans="2:11" ht="15" thickBot="1" x14ac:dyDescent="0.4">
      <c r="B38" s="28" t="s">
        <v>12</v>
      </c>
      <c r="C38" s="29" t="s">
        <v>1</v>
      </c>
      <c r="D38" s="45">
        <f>D37</f>
        <v>0</v>
      </c>
      <c r="E38" s="45">
        <f t="shared" ref="E38:K38" si="12">E37</f>
        <v>0</v>
      </c>
      <c r="F38" s="45">
        <f t="shared" si="12"/>
        <v>-1250</v>
      </c>
      <c r="G38" s="45">
        <f t="shared" si="12"/>
        <v>-2500</v>
      </c>
      <c r="H38" s="45">
        <f t="shared" si="12"/>
        <v>-6857.1428571428587</v>
      </c>
      <c r="I38" s="45">
        <f t="shared" si="12"/>
        <v>-13410.204081632655</v>
      </c>
      <c r="J38" s="45">
        <f t="shared" si="12"/>
        <v>-21443.148688046655</v>
      </c>
      <c r="K38" s="46">
        <f t="shared" si="12"/>
        <v>-34890.927344623822</v>
      </c>
    </row>
    <row r="40" spans="2:11" x14ac:dyDescent="0.35">
      <c r="B40" s="63"/>
      <c r="D40" s="63"/>
      <c r="G40" s="156"/>
    </row>
  </sheetData>
  <sheetProtection formatCells="0" formatColumns="0" formatRows="0"/>
  <mergeCells count="9">
    <mergeCell ref="B12:C12"/>
    <mergeCell ref="B11:K11"/>
    <mergeCell ref="B3:K3"/>
    <mergeCell ref="B4:K4"/>
    <mergeCell ref="B5:K5"/>
    <mergeCell ref="B6:K6"/>
    <mergeCell ref="B7:K7"/>
    <mergeCell ref="B8:K8"/>
    <mergeCell ref="B9:K9"/>
  </mergeCells>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5055A-1E0A-4AB6-910D-5C36F55E37B0}">
  <dimension ref="A1:N34"/>
  <sheetViews>
    <sheetView zoomScaleNormal="100" workbookViewId="0"/>
  </sheetViews>
  <sheetFormatPr defaultColWidth="8.90625" defaultRowHeight="11.5" x14ac:dyDescent="0.25"/>
  <cols>
    <col min="1" max="1" width="6.54296875" style="185" customWidth="1"/>
    <col min="2" max="2" width="57.453125" style="185" customWidth="1"/>
    <col min="3" max="3" width="13.1796875" style="185" customWidth="1"/>
    <col min="4" max="4" width="9.7265625" style="185" customWidth="1"/>
    <col min="5" max="5" width="11.54296875" style="185" customWidth="1"/>
    <col min="6" max="7" width="11.90625" style="185" bestFit="1" customWidth="1"/>
    <col min="8" max="8" width="13.1796875" style="185" customWidth="1"/>
    <col min="9" max="9" width="11.6328125" style="185" customWidth="1"/>
    <col min="10" max="10" width="12.54296875" style="185" customWidth="1"/>
    <col min="11" max="11" width="12.81640625" style="185" customWidth="1"/>
    <col min="12" max="12" width="50.36328125" style="185" customWidth="1"/>
    <col min="13" max="13" width="18.08984375" style="185" customWidth="1"/>
    <col min="14" max="14" width="13.36328125" style="185" customWidth="1"/>
    <col min="15" max="16384" width="8.90625" style="185"/>
  </cols>
  <sheetData>
    <row r="1" spans="1:14" ht="15.5" x14ac:dyDescent="0.25">
      <c r="B1" s="1" t="s">
        <v>226</v>
      </c>
      <c r="D1" s="186"/>
      <c r="E1" s="186"/>
      <c r="F1" s="186"/>
    </row>
    <row r="2" spans="1:14" ht="15.5" x14ac:dyDescent="0.25">
      <c r="B2" s="1" t="s">
        <v>15</v>
      </c>
      <c r="C2" s="187" t="s">
        <v>322</v>
      </c>
      <c r="D2" s="186"/>
      <c r="E2" s="186"/>
      <c r="F2" s="186"/>
    </row>
    <row r="3" spans="1:14" ht="12" thickBot="1" x14ac:dyDescent="0.3"/>
    <row r="4" spans="1:14" x14ac:dyDescent="0.25">
      <c r="B4" s="448" t="s">
        <v>179</v>
      </c>
      <c r="C4" s="449"/>
      <c r="D4" s="449"/>
      <c r="E4" s="449"/>
      <c r="F4" s="449"/>
      <c r="G4" s="449"/>
      <c r="H4" s="449"/>
      <c r="I4" s="449"/>
      <c r="J4" s="449"/>
      <c r="K4" s="450"/>
    </row>
    <row r="5" spans="1:14" x14ac:dyDescent="0.25">
      <c r="B5" s="424" t="s">
        <v>169</v>
      </c>
      <c r="C5" s="425"/>
      <c r="D5" s="425"/>
      <c r="E5" s="425"/>
      <c r="F5" s="425"/>
      <c r="G5" s="425"/>
      <c r="H5" s="425"/>
      <c r="I5" s="425"/>
      <c r="J5" s="425"/>
      <c r="K5" s="426"/>
    </row>
    <row r="6" spans="1:14" ht="48.65" customHeight="1" x14ac:dyDescent="0.25">
      <c r="B6" s="442" t="s">
        <v>317</v>
      </c>
      <c r="C6" s="443"/>
      <c r="D6" s="443"/>
      <c r="E6" s="443"/>
      <c r="F6" s="443"/>
      <c r="G6" s="443"/>
      <c r="H6" s="443"/>
      <c r="I6" s="443"/>
      <c r="J6" s="443"/>
      <c r="K6" s="444"/>
    </row>
    <row r="7" spans="1:14" x14ac:dyDescent="0.25">
      <c r="B7" s="424" t="s">
        <v>170</v>
      </c>
      <c r="C7" s="425"/>
      <c r="D7" s="425"/>
      <c r="E7" s="425"/>
      <c r="F7" s="425"/>
      <c r="G7" s="425"/>
      <c r="H7" s="425"/>
      <c r="I7" s="425"/>
      <c r="J7" s="425"/>
      <c r="K7" s="426"/>
    </row>
    <row r="8" spans="1:14" ht="61.25" customHeight="1" x14ac:dyDescent="0.25">
      <c r="B8" s="427" t="s">
        <v>180</v>
      </c>
      <c r="C8" s="428"/>
      <c r="D8" s="428"/>
      <c r="E8" s="428"/>
      <c r="F8" s="428"/>
      <c r="G8" s="428"/>
      <c r="H8" s="428"/>
      <c r="I8" s="428"/>
      <c r="J8" s="428"/>
      <c r="K8" s="429"/>
    </row>
    <row r="9" spans="1:14" s="208" customFormat="1" x14ac:dyDescent="0.25">
      <c r="B9" s="424" t="s">
        <v>171</v>
      </c>
      <c r="C9" s="425"/>
      <c r="D9" s="425"/>
      <c r="E9" s="425"/>
      <c r="F9" s="425"/>
      <c r="G9" s="425"/>
      <c r="H9" s="425"/>
      <c r="I9" s="425"/>
      <c r="J9" s="425"/>
      <c r="K9" s="426"/>
    </row>
    <row r="10" spans="1:14" s="208" customFormat="1" ht="30.65" customHeight="1" thickBot="1" x14ac:dyDescent="0.3">
      <c r="B10" s="421" t="s">
        <v>321</v>
      </c>
      <c r="C10" s="422"/>
      <c r="D10" s="422"/>
      <c r="E10" s="422"/>
      <c r="F10" s="422"/>
      <c r="G10" s="422"/>
      <c r="H10" s="422"/>
      <c r="I10" s="422"/>
      <c r="J10" s="422"/>
      <c r="K10" s="423"/>
    </row>
    <row r="11" spans="1:14" s="208" customFormat="1" ht="12" thickBot="1" x14ac:dyDescent="0.3">
      <c r="B11" s="364"/>
    </row>
    <row r="12" spans="1:14" x14ac:dyDescent="0.25">
      <c r="B12" s="432" t="s">
        <v>5</v>
      </c>
      <c r="C12" s="433"/>
      <c r="D12" s="433"/>
      <c r="E12" s="433"/>
      <c r="F12" s="433"/>
      <c r="G12" s="433"/>
      <c r="H12" s="433"/>
      <c r="I12" s="433"/>
      <c r="J12" s="433"/>
      <c r="K12" s="433"/>
      <c r="L12" s="124"/>
      <c r="M12" s="124"/>
      <c r="N12" s="133"/>
    </row>
    <row r="13" spans="1:14" x14ac:dyDescent="0.25">
      <c r="B13" s="437"/>
      <c r="C13" s="438"/>
      <c r="D13" s="318">
        <v>2018</v>
      </c>
      <c r="E13" s="318">
        <f>D13+1</f>
        <v>2019</v>
      </c>
      <c r="F13" s="318">
        <f t="shared" ref="F13:K13" si="0">E13+1</f>
        <v>2020</v>
      </c>
      <c r="G13" s="318">
        <f t="shared" si="0"/>
        <v>2021</v>
      </c>
      <c r="H13" s="318">
        <f t="shared" si="0"/>
        <v>2022</v>
      </c>
      <c r="I13" s="318">
        <f t="shared" si="0"/>
        <v>2023</v>
      </c>
      <c r="J13" s="318">
        <f t="shared" si="0"/>
        <v>2024</v>
      </c>
      <c r="K13" s="318">
        <f t="shared" si="0"/>
        <v>2025</v>
      </c>
      <c r="L13" s="318" t="s">
        <v>17</v>
      </c>
      <c r="M13" s="318" t="s">
        <v>21</v>
      </c>
      <c r="N13" s="134" t="s">
        <v>74</v>
      </c>
    </row>
    <row r="14" spans="1:14" ht="23" x14ac:dyDescent="0.25">
      <c r="A14" s="365"/>
      <c r="B14" s="121" t="s">
        <v>97</v>
      </c>
      <c r="C14" s="98" t="s">
        <v>2</v>
      </c>
      <c r="D14" s="118"/>
      <c r="E14" s="118"/>
      <c r="F14" s="118"/>
      <c r="G14" s="119"/>
      <c r="H14" s="119"/>
      <c r="I14" s="119"/>
      <c r="J14" s="119"/>
      <c r="K14" s="119"/>
      <c r="L14" s="99"/>
      <c r="M14" s="99"/>
      <c r="N14" s="110"/>
    </row>
    <row r="15" spans="1:14" x14ac:dyDescent="0.25">
      <c r="B15" s="32" t="s">
        <v>138</v>
      </c>
      <c r="C15" s="65" t="s">
        <v>81</v>
      </c>
      <c r="D15" s="380"/>
      <c r="E15" s="380"/>
      <c r="F15" s="380"/>
      <c r="G15" s="380"/>
      <c r="H15" s="380">
        <v>1000000</v>
      </c>
      <c r="I15" s="380">
        <v>1000000</v>
      </c>
      <c r="J15" s="380">
        <v>1000000</v>
      </c>
      <c r="K15" s="380">
        <v>1000000</v>
      </c>
      <c r="L15" s="40" t="s">
        <v>287</v>
      </c>
      <c r="M15" s="19"/>
      <c r="N15" s="41" t="s">
        <v>71</v>
      </c>
    </row>
    <row r="16" spans="1:14" x14ac:dyDescent="0.25">
      <c r="B16" s="32" t="s">
        <v>275</v>
      </c>
      <c r="C16" s="65" t="s">
        <v>81</v>
      </c>
      <c r="D16" s="380"/>
      <c r="E16" s="380"/>
      <c r="F16" s="380"/>
      <c r="G16" s="380"/>
      <c r="H16" s="380">
        <v>500000</v>
      </c>
      <c r="I16" s="380">
        <v>600000</v>
      </c>
      <c r="J16" s="380">
        <v>700000</v>
      </c>
      <c r="K16" s="380">
        <v>750000</v>
      </c>
      <c r="L16" s="40" t="s">
        <v>287</v>
      </c>
      <c r="M16" s="101"/>
      <c r="N16" s="41" t="s">
        <v>71</v>
      </c>
    </row>
    <row r="17" spans="2:14" x14ac:dyDescent="0.25">
      <c r="B17" s="49" t="s">
        <v>276</v>
      </c>
      <c r="C17" s="65" t="s">
        <v>3</v>
      </c>
      <c r="D17" s="397"/>
      <c r="E17" s="397"/>
      <c r="F17" s="397"/>
      <c r="G17" s="397"/>
      <c r="H17" s="398">
        <v>0.1</v>
      </c>
      <c r="I17" s="398">
        <v>0.15</v>
      </c>
      <c r="J17" s="398">
        <v>0.2</v>
      </c>
      <c r="K17" s="398">
        <v>0.5</v>
      </c>
      <c r="L17" s="40" t="s">
        <v>287</v>
      </c>
      <c r="M17" s="101"/>
      <c r="N17" s="41" t="s">
        <v>71</v>
      </c>
    </row>
    <row r="18" spans="2:14" ht="23" x14ac:dyDescent="0.25">
      <c r="B18" s="49" t="s">
        <v>277</v>
      </c>
      <c r="C18" s="65" t="s">
        <v>16</v>
      </c>
      <c r="D18" s="384"/>
      <c r="E18" s="384"/>
      <c r="F18" s="384"/>
      <c r="G18" s="384"/>
      <c r="H18" s="377">
        <v>0.1</v>
      </c>
      <c r="I18" s="377">
        <f t="shared" ref="I18:K18" si="1">H18</f>
        <v>0.1</v>
      </c>
      <c r="J18" s="377">
        <f t="shared" si="1"/>
        <v>0.1</v>
      </c>
      <c r="K18" s="377">
        <f t="shared" si="1"/>
        <v>0.1</v>
      </c>
      <c r="L18" s="40" t="s">
        <v>287</v>
      </c>
      <c r="M18" s="102"/>
      <c r="N18" s="41" t="s">
        <v>71</v>
      </c>
    </row>
    <row r="19" spans="2:14" ht="12" x14ac:dyDescent="0.25">
      <c r="B19" s="14" t="s">
        <v>7</v>
      </c>
      <c r="C19" s="103"/>
      <c r="D19" s="99"/>
      <c r="E19" s="99"/>
      <c r="F19" s="99"/>
      <c r="G19" s="100"/>
      <c r="H19" s="100"/>
      <c r="I19" s="100"/>
      <c r="J19" s="100"/>
      <c r="K19" s="100"/>
      <c r="L19" s="189"/>
      <c r="M19" s="189"/>
      <c r="N19" s="196"/>
    </row>
    <row r="20" spans="2:14" x14ac:dyDescent="0.25">
      <c r="B20" s="5" t="s">
        <v>29</v>
      </c>
      <c r="C20" s="107"/>
      <c r="D20" s="92">
        <v>1</v>
      </c>
      <c r="E20" s="92">
        <f>D20</f>
        <v>1</v>
      </c>
      <c r="F20" s="92">
        <f t="shared" ref="F20:K21" si="2">E20</f>
        <v>1</v>
      </c>
      <c r="G20" s="92">
        <f t="shared" si="2"/>
        <v>1</v>
      </c>
      <c r="H20" s="92">
        <f t="shared" si="2"/>
        <v>1</v>
      </c>
      <c r="I20" s="92">
        <f t="shared" si="2"/>
        <v>1</v>
      </c>
      <c r="J20" s="92">
        <f t="shared" si="2"/>
        <v>1</v>
      </c>
      <c r="K20" s="92">
        <f t="shared" si="2"/>
        <v>1</v>
      </c>
      <c r="L20" s="92"/>
      <c r="M20" s="24"/>
      <c r="N20" s="116" t="s">
        <v>78</v>
      </c>
    </row>
    <row r="21" spans="2:14" ht="12" thickBot="1" x14ac:dyDescent="0.3">
      <c r="B21" s="11" t="s">
        <v>9</v>
      </c>
      <c r="C21" s="109"/>
      <c r="D21" s="93">
        <v>1</v>
      </c>
      <c r="E21" s="93">
        <f>D21</f>
        <v>1</v>
      </c>
      <c r="F21" s="93">
        <f t="shared" si="2"/>
        <v>1</v>
      </c>
      <c r="G21" s="93">
        <f t="shared" si="2"/>
        <v>1</v>
      </c>
      <c r="H21" s="93">
        <f t="shared" si="2"/>
        <v>1</v>
      </c>
      <c r="I21" s="93">
        <f t="shared" si="2"/>
        <v>1</v>
      </c>
      <c r="J21" s="93">
        <f t="shared" si="2"/>
        <v>1</v>
      </c>
      <c r="K21" s="93">
        <f t="shared" si="2"/>
        <v>1</v>
      </c>
      <c r="L21" s="93"/>
      <c r="M21" s="31"/>
      <c r="N21" s="122" t="s">
        <v>78</v>
      </c>
    </row>
    <row r="23" spans="2:14" ht="12" thickBot="1" x14ac:dyDescent="0.3">
      <c r="B23" s="194" t="s">
        <v>14</v>
      </c>
      <c r="C23" s="22"/>
      <c r="D23" s="186"/>
      <c r="E23" s="186"/>
      <c r="F23" s="186"/>
      <c r="G23" s="195"/>
      <c r="H23" s="195"/>
      <c r="I23" s="195"/>
      <c r="J23" s="195"/>
      <c r="K23" s="195"/>
    </row>
    <row r="24" spans="2:14" ht="12" thickBot="1" x14ac:dyDescent="0.3">
      <c r="B24" s="131" t="s">
        <v>4</v>
      </c>
      <c r="C24" s="132"/>
      <c r="D24" s="132"/>
      <c r="E24" s="132">
        <v>0</v>
      </c>
      <c r="F24" s="132">
        <v>1</v>
      </c>
      <c r="G24" s="132">
        <v>2</v>
      </c>
      <c r="H24" s="132">
        <v>3</v>
      </c>
      <c r="I24" s="132">
        <v>4</v>
      </c>
      <c r="J24" s="132">
        <v>5</v>
      </c>
      <c r="K24" s="20">
        <v>6</v>
      </c>
    </row>
    <row r="25" spans="2:14" ht="12" thickBot="1" x14ac:dyDescent="0.3">
      <c r="B25" s="15"/>
      <c r="C25" s="132" t="s">
        <v>2</v>
      </c>
      <c r="D25" s="132">
        <v>2018</v>
      </c>
      <c r="E25" s="132">
        <f t="shared" ref="E25:K25" si="3">D25+1</f>
        <v>2019</v>
      </c>
      <c r="F25" s="132">
        <f t="shared" si="3"/>
        <v>2020</v>
      </c>
      <c r="G25" s="132">
        <f t="shared" si="3"/>
        <v>2021</v>
      </c>
      <c r="H25" s="132">
        <f t="shared" si="3"/>
        <v>2022</v>
      </c>
      <c r="I25" s="132">
        <f t="shared" si="3"/>
        <v>2023</v>
      </c>
      <c r="J25" s="132">
        <f t="shared" si="3"/>
        <v>2024</v>
      </c>
      <c r="K25" s="20">
        <f t="shared" si="3"/>
        <v>2025</v>
      </c>
    </row>
    <row r="26" spans="2:14" x14ac:dyDescent="0.25">
      <c r="B26" s="16" t="s">
        <v>11</v>
      </c>
      <c r="C26" s="30"/>
      <c r="D26" s="26"/>
      <c r="E26" s="26"/>
      <c r="F26" s="26"/>
      <c r="G26" s="26"/>
      <c r="H26" s="26"/>
      <c r="I26" s="26"/>
      <c r="J26" s="26"/>
      <c r="K26" s="27"/>
    </row>
    <row r="27" spans="2:14" x14ac:dyDescent="0.25">
      <c r="B27" s="32" t="s">
        <v>139</v>
      </c>
      <c r="C27" s="47" t="s">
        <v>16</v>
      </c>
      <c r="D27" s="143">
        <f>D16*D17*D18</f>
        <v>0</v>
      </c>
      <c r="E27" s="143">
        <f>E16*E17*E18</f>
        <v>0</v>
      </c>
      <c r="F27" s="143">
        <f t="shared" ref="F27:K27" si="4">F16*F17*F18</f>
        <v>0</v>
      </c>
      <c r="G27" s="143">
        <f t="shared" si="4"/>
        <v>0</v>
      </c>
      <c r="H27" s="143">
        <f>H16*H17*H18</f>
        <v>5000</v>
      </c>
      <c r="I27" s="143">
        <f t="shared" si="4"/>
        <v>9000</v>
      </c>
      <c r="J27" s="143">
        <f t="shared" si="4"/>
        <v>14000</v>
      </c>
      <c r="K27" s="169">
        <f t="shared" si="4"/>
        <v>37500</v>
      </c>
    </row>
    <row r="28" spans="2:14" x14ac:dyDescent="0.25">
      <c r="B28" s="23" t="s">
        <v>140</v>
      </c>
      <c r="C28" s="162" t="s">
        <v>16</v>
      </c>
      <c r="D28" s="89"/>
      <c r="E28" s="89">
        <f>E27+D27</f>
        <v>0</v>
      </c>
      <c r="F28" s="89">
        <f t="shared" ref="F28:K28" si="5">F27+E27</f>
        <v>0</v>
      </c>
      <c r="G28" s="89">
        <f t="shared" si="5"/>
        <v>0</v>
      </c>
      <c r="H28" s="89">
        <f t="shared" si="5"/>
        <v>5000</v>
      </c>
      <c r="I28" s="89">
        <f t="shared" si="5"/>
        <v>14000</v>
      </c>
      <c r="J28" s="89">
        <f t="shared" si="5"/>
        <v>23000</v>
      </c>
      <c r="K28" s="90">
        <f t="shared" si="5"/>
        <v>51500</v>
      </c>
    </row>
    <row r="29" spans="2:14" x14ac:dyDescent="0.25">
      <c r="B29" s="10" t="s">
        <v>13</v>
      </c>
      <c r="C29" s="18"/>
      <c r="D29" s="12"/>
      <c r="E29" s="12"/>
      <c r="F29" s="12"/>
      <c r="G29" s="12"/>
      <c r="H29" s="12"/>
      <c r="I29" s="12"/>
      <c r="J29" s="12"/>
      <c r="K29" s="13"/>
    </row>
    <row r="30" spans="2:14" x14ac:dyDescent="0.25">
      <c r="B30" s="5" t="s">
        <v>29</v>
      </c>
      <c r="C30" s="17" t="s">
        <v>3</v>
      </c>
      <c r="D30" s="6">
        <f t="shared" ref="D30:K30" si="6">D20</f>
        <v>1</v>
      </c>
      <c r="E30" s="6">
        <f t="shared" si="6"/>
        <v>1</v>
      </c>
      <c r="F30" s="6">
        <f t="shared" si="6"/>
        <v>1</v>
      </c>
      <c r="G30" s="6">
        <f t="shared" si="6"/>
        <v>1</v>
      </c>
      <c r="H30" s="6">
        <f t="shared" si="6"/>
        <v>1</v>
      </c>
      <c r="I30" s="6">
        <f t="shared" si="6"/>
        <v>1</v>
      </c>
      <c r="J30" s="6">
        <f t="shared" si="6"/>
        <v>1</v>
      </c>
      <c r="K30" s="8">
        <f t="shared" si="6"/>
        <v>1</v>
      </c>
    </row>
    <row r="31" spans="2:14" x14ac:dyDescent="0.25">
      <c r="B31" s="5" t="s">
        <v>9</v>
      </c>
      <c r="C31" s="17" t="s">
        <v>3</v>
      </c>
      <c r="D31" s="6">
        <v>1</v>
      </c>
      <c r="E31" s="6">
        <v>1</v>
      </c>
      <c r="F31" s="6">
        <v>1</v>
      </c>
      <c r="G31" s="6">
        <v>1</v>
      </c>
      <c r="H31" s="6">
        <f>H21</f>
        <v>1</v>
      </c>
      <c r="I31" s="6">
        <f>I21</f>
        <v>1</v>
      </c>
      <c r="J31" s="6">
        <f>J21</f>
        <v>1</v>
      </c>
      <c r="K31" s="8">
        <f>K21</f>
        <v>1</v>
      </c>
    </row>
    <row r="32" spans="2:14" x14ac:dyDescent="0.25">
      <c r="B32" s="10" t="s">
        <v>8</v>
      </c>
      <c r="C32" s="18"/>
      <c r="D32" s="12"/>
      <c r="E32" s="12"/>
      <c r="F32" s="12"/>
      <c r="G32" s="12"/>
      <c r="H32" s="12"/>
      <c r="I32" s="12"/>
      <c r="J32" s="12"/>
      <c r="K32" s="13"/>
    </row>
    <row r="33" spans="2:11" x14ac:dyDescent="0.25">
      <c r="B33" s="5" t="s">
        <v>12</v>
      </c>
      <c r="C33" s="17" t="s">
        <v>1</v>
      </c>
      <c r="D33" s="37">
        <f>D28*D30*D31</f>
        <v>0</v>
      </c>
      <c r="E33" s="37">
        <f t="shared" ref="E33:K33" si="7">E28*E30*E31</f>
        <v>0</v>
      </c>
      <c r="F33" s="37">
        <f t="shared" si="7"/>
        <v>0</v>
      </c>
      <c r="G33" s="37">
        <f t="shared" si="7"/>
        <v>0</v>
      </c>
      <c r="H33" s="37">
        <f t="shared" si="7"/>
        <v>5000</v>
      </c>
      <c r="I33" s="37">
        <f t="shared" si="7"/>
        <v>14000</v>
      </c>
      <c r="J33" s="37">
        <f t="shared" si="7"/>
        <v>23000</v>
      </c>
      <c r="K33" s="44">
        <f t="shared" si="7"/>
        <v>51500</v>
      </c>
    </row>
    <row r="34" spans="2:11" ht="12" thickBot="1" x14ac:dyDescent="0.3">
      <c r="B34" s="28" t="s">
        <v>12</v>
      </c>
      <c r="C34" s="29" t="s">
        <v>1</v>
      </c>
      <c r="D34" s="45">
        <f>D33</f>
        <v>0</v>
      </c>
      <c r="E34" s="45">
        <f t="shared" ref="E34:K34" si="8">E33</f>
        <v>0</v>
      </c>
      <c r="F34" s="45">
        <f t="shared" si="8"/>
        <v>0</v>
      </c>
      <c r="G34" s="45">
        <f t="shared" si="8"/>
        <v>0</v>
      </c>
      <c r="H34" s="45">
        <f t="shared" si="8"/>
        <v>5000</v>
      </c>
      <c r="I34" s="45">
        <f t="shared" si="8"/>
        <v>14000</v>
      </c>
      <c r="J34" s="45">
        <f t="shared" si="8"/>
        <v>23000</v>
      </c>
      <c r="K34" s="46">
        <f t="shared" si="8"/>
        <v>51500</v>
      </c>
    </row>
  </sheetData>
  <sheetProtection formatCells="0" formatColumns="0" formatRows="0"/>
  <mergeCells count="9">
    <mergeCell ref="B13:C13"/>
    <mergeCell ref="B12:K12"/>
    <mergeCell ref="B4:K4"/>
    <mergeCell ref="B5:K5"/>
    <mergeCell ref="B6:K6"/>
    <mergeCell ref="B7:K7"/>
    <mergeCell ref="B8:K8"/>
    <mergeCell ref="B9:K9"/>
    <mergeCell ref="B10:K10"/>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Project Overview</vt:lpstr>
      <vt:lpstr>License</vt:lpstr>
      <vt:lpstr>ROSI Framework</vt:lpstr>
      <vt:lpstr>Summary of Metrics</vt:lpstr>
      <vt:lpstr>Financial Benefits Summary</vt:lpstr>
      <vt:lpstr>Operating Efficiency</vt:lpstr>
      <vt:lpstr>Risk Management</vt:lpstr>
      <vt:lpstr>Customer Loyalty</vt:lpstr>
      <vt:lpstr>Sales &amp; Marketing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Platko</dc:creator>
  <cp:lastModifiedBy>Divya Chandra</cp:lastModifiedBy>
  <cp:lastPrinted>2020-12-08T15:30:12Z</cp:lastPrinted>
  <dcterms:created xsi:type="dcterms:W3CDTF">2018-11-03T20:14:47Z</dcterms:created>
  <dcterms:modified xsi:type="dcterms:W3CDTF">2024-05-01T21:58:33Z</dcterms:modified>
</cp:coreProperties>
</file>